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0d2808fd8040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단순회귀" sheetId="1" r:id="R4a329a9a606a4402"/>
    <x:sheet xmlns:r="http://schemas.openxmlformats.org/officeDocument/2006/relationships" name="예측" sheetId="2" r:id="R628fdcf813374c74"/>
    <x:sheet xmlns:r="http://schemas.openxmlformats.org/officeDocument/2006/relationships" name="잔차비교" sheetId="3" r:id="Rf086e7253d724fbb"/>
    <x:sheet xmlns:r="http://schemas.openxmlformats.org/officeDocument/2006/relationships" name="다중회귀" sheetId="4" r:id="Rc4a91ad22913436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0000000"/>
    <x:numFmt numFmtId="201" formatCode="0"/>
  </x:numFmts>
  <x:fonts count="3">
    <x:font>
      <x:sz val="11"/>
      <x:name val="Carlito"/>
    </x:font>
    <x:font>
      <x:sz val="11"/>
      <x:color rgb="FF263342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33475B"/>
      </x:patternFill>
    </x:fill>
    <x:fill>
      <x:patternFill patternType="solid">
        <x:fgColor rgb="FFFFF4D6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horizontal="center"/>
    </x:xf>
    <x:xf numFmtId="0" fontId="1" fillId="3" borderId="0" xfId="0" applyNumberFormat="1" applyFont="1" applyFill="1" applyBorder="1"/>
    <x:xf numFmtId="200" fontId="1" fillId="0" borderId="0" xfId="0" applyNumberFormat="1" applyFont="1" applyFill="1" applyBorder="1"/>
    <x:xf numFmtId="201" fontId="1" fillId="0" borderId="0" xfId="0" applyNumberFormat="1" applyFont="1" applyFill="1" applyBorder="1"/>
    <x:xf numFmtId="0" fontId="2" fillId="2" borderId="0" xfId="0" applyNumberFormat="1" applyFont="1" applyFill="1" applyBorder="1" applyAlignment="1">
      <x:alignment horizontal="center" wrapText="1"/>
    </x:xf>
    <x:xf numFmtId="200" fontId="1" fillId="0" borderId="0" xfId="0" applyNumberFormat="1" applyFont="1" applyFill="1" applyBorder="1" applyAlignment="1">
      <x:alignment horizont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b59dfa35f64f7a" /><Relationship Type="http://schemas.openxmlformats.org/officeDocument/2006/relationships/theme" Target="/xl/theme/theme1.xml" Id="Ra51612d542c64223" /><Relationship Type="http://schemas.openxmlformats.org/officeDocument/2006/relationships/sharedStrings" Target="/xl/sharedStrings.xml" Id="R73a4458c76a74b93" /><Relationship Type="http://schemas.openxmlformats.org/officeDocument/2006/relationships/worksheet" Target="/xl/worksheets/sheet1.xml" Id="R4a329a9a606a4402" /><Relationship Type="http://schemas.openxmlformats.org/officeDocument/2006/relationships/worksheet" Target="/xl/worksheets/sheet2.xml" Id="R628fdcf813374c74" /><Relationship Type="http://schemas.openxmlformats.org/officeDocument/2006/relationships/worksheet" Target="/xl/worksheets/sheet3.xml" Id="Rf086e7253d724fbb" /><Relationship Type="http://schemas.openxmlformats.org/officeDocument/2006/relationships/worksheet" Target="/xl/worksheets/sheet4.xml" Id="Rc4a91ad22913436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4" hidden="0" customWidth="1"/>
    <x:col min="8" max="8" width="30" hidden="0" customWidth="1"/>
    <x:col min="9" max="9" width="24" hidden="0" customWidth="1"/>
    <x:col min="10" max="10" width="16" hidden="0" customWidth="1"/>
    <x:col min="11" max="11" width="16" hidden="0" customWidth="1"/>
    <x:col min="12" max="12" width="16" hidden="0" customWidth="1"/>
    <x:col min="13" max="13" width="16" hidden="0" customWidth="1"/>
    <x:col min="14" max="14" width="16" hidden="0" customWidth="1"/>
  </x:cols>
  <x:sheetData>
    <x:row r="1" ht="29" customHeight="1">
      <x:c r="A1" s="4" t="str">
        <x:v>배송번호</x:v>
      </x:c>
      <x:c r="B1" s="4" t="str">
        <x:v>거리(km)</x:v>
      </x:c>
      <x:c r="C1" s="4" t="str">
        <x:v>시간(분)</x:v>
      </x:c>
      <x:c r="D1" s="4" t="str">
        <x:v>예측값(분)</x:v>
      </x:c>
      <x:c r="E1" s="4" t="str">
        <x:v>잔차(분)</x:v>
      </x:c>
      <x:c r="F1" s="4" t="str">
        <x:v>잔차²</x:v>
      </x:c>
      <x:c r="G1" s="1"/>
      <x:c r="H1" s="4" t="str">
        <x:v>단순회귀 요약</x:v>
      </x:c>
      <x:c r="I1" s="4" t="str">
        <x:v>값</x:v>
      </x:c>
      <x:c r="J1" s="1"/>
      <x:c r="K1" s="1"/>
      <x:c r="L1" s="1"/>
      <x:c r="M1" s="1"/>
      <x:c r="N1" s="1"/>
    </x:row>
    <x:row r="2" ht="25" customHeight="1">
      <x:c r="A2" s="1" t="n">
        <x:v>1</x:v>
      </x:c>
      <x:c r="B2" s="5" t="n">
        <x:v>1</x:v>
      </x:c>
      <x:c r="C2" s="5" t="n">
        <x:v>13</x:v>
      </x:c>
      <x:c r="D2" s="1" t="n">
        <x:f>$I$7+$I$8*B2</x:f>
        <x:v>12</x:v>
      </x:c>
      <x:c r="E2" s="1" t="n">
        <x:f>C2-D2</x:f>
        <x:v>1</x:v>
      </x:c>
      <x:c r="F2" s="1" t="n">
        <x:f>E2^2</x:f>
        <x:v>1</x:v>
      </x:c>
      <x:c r="G2" s="1"/>
      <x:c r="H2" s="1" t="str">
        <x:v>관측 수 n</x:v>
      </x:c>
      <x:c r="I2" s="1" t="n">
        <x:f>COUNT(B2:B9)</x:f>
        <x:v>8</x:v>
      </x:c>
      <x:c r="J2" s="1"/>
      <x:c r="K2" s="1"/>
      <x:c r="L2" s="1"/>
      <x:c r="M2" s="1"/>
      <x:c r="N2" s="1"/>
    </x:row>
    <x:row r="3" ht="25" customHeight="1">
      <x:c r="A3" s="1" t="n">
        <x:v>2</x:v>
      </x:c>
      <x:c r="B3" s="5" t="n">
        <x:v>2</x:v>
      </x:c>
      <x:c r="C3" s="5" t="n">
        <x:v>13</x:v>
      </x:c>
      <x:c r="D3" s="1" t="n">
        <x:f>$I$7+$I$8*B3</x:f>
        <x:v>14</x:v>
      </x:c>
      <x:c r="E3" s="1" t="n">
        <x:f>C3-D3</x:f>
        <x:v>-1</x:v>
      </x:c>
      <x:c r="F3" s="1" t="n">
        <x:f>E3^2</x:f>
        <x:v>1</x:v>
      </x:c>
      <x:c r="G3" s="1"/>
      <x:c r="H3" s="1" t="str">
        <x:v>거리평균</x:v>
      </x:c>
      <x:c r="I3" s="6" t="n">
        <x:f>AVERAGE(B2:B9)</x:f>
        <x:v>4.5</x:v>
      </x:c>
      <x:c r="J3" s="1"/>
      <x:c r="K3" s="1"/>
      <x:c r="L3" s="1"/>
      <x:c r="M3" s="1"/>
      <x:c r="N3" s="1"/>
    </x:row>
    <x:row r="4" ht="25" customHeight="1">
      <x:c r="A4" s="1" t="n">
        <x:v>3</x:v>
      </x:c>
      <x:c r="B4" s="5" t="n">
        <x:v>3</x:v>
      </x:c>
      <x:c r="C4" s="5" t="n">
        <x:v>15</x:v>
      </x:c>
      <x:c r="D4" s="1" t="n">
        <x:f>$I$7+$I$8*B4</x:f>
        <x:v>16</x:v>
      </x:c>
      <x:c r="E4" s="1" t="n">
        <x:f>C4-D4</x:f>
        <x:v>-1</x:v>
      </x:c>
      <x:c r="F4" s="1" t="n">
        <x:f>E4^2</x:f>
        <x:v>1</x:v>
      </x:c>
      <x:c r="G4" s="1"/>
      <x:c r="H4" s="1" t="str">
        <x:v>시간평균</x:v>
      </x:c>
      <x:c r="I4" s="6" t="n">
        <x:f>AVERAGE(C2:C9)</x:f>
        <x:v>19</x:v>
      </x:c>
      <x:c r="J4" s="1"/>
      <x:c r="K4" s="1"/>
      <x:c r="L4" s="1"/>
      <x:c r="M4" s="1"/>
      <x:c r="N4" s="1"/>
    </x:row>
    <x:row r="5" ht="25" customHeight="1">
      <x:c r="A5" s="1" t="n">
        <x:v>4</x:v>
      </x:c>
      <x:c r="B5" s="5" t="n">
        <x:v>4</x:v>
      </x:c>
      <x:c r="C5" s="5" t="n">
        <x:v>19</x:v>
      </x:c>
      <x:c r="D5" s="1" t="n">
        <x:f>$I$7+$I$8*B5</x:f>
        <x:v>18</x:v>
      </x:c>
      <x:c r="E5" s="1" t="n">
        <x:f>C5-D5</x:f>
        <x:v>1</x:v>
      </x:c>
      <x:c r="F5" s="1" t="n">
        <x:f>E5^2</x:f>
        <x:v>1</x:v>
      </x:c>
      <x:c r="G5" s="1"/>
      <x:c r="H5" s="1" t="str">
        <x:v>S_xx</x:v>
      </x:c>
      <x:c r="I5" s="6" t="n">
        <x:f>SUMSQ(B2:B9)-I2*I3^2</x:f>
        <x:v>42</x:v>
      </x:c>
      <x:c r="J5" s="1"/>
      <x:c r="K5" s="1"/>
      <x:c r="L5" s="1"/>
      <x:c r="M5" s="1"/>
      <x:c r="N5" s="1"/>
    </x:row>
    <x:row r="6" ht="25" customHeight="1">
      <x:c r="A6" s="1" t="n">
        <x:v>5</x:v>
      </x:c>
      <x:c r="B6" s="5" t="n">
        <x:v>5</x:v>
      </x:c>
      <x:c r="C6" s="5" t="n">
        <x:v>21</x:v>
      </x:c>
      <x:c r="D6" s="1" t="n">
        <x:f>$I$7+$I$8*B6</x:f>
        <x:v>20</x:v>
      </x:c>
      <x:c r="E6" s="1" t="n">
        <x:f>C6-D6</x:f>
        <x:v>1</x:v>
      </x:c>
      <x:c r="F6" s="1" t="n">
        <x:f>E6^2</x:f>
        <x:v>1</x:v>
      </x:c>
      <x:c r="G6" s="1"/>
      <x:c r="H6" s="1" t="str">
        <x:v>S_xy</x:v>
      </x:c>
      <x:c r="I6" s="6" t="n">
        <x:f>SUMPRODUCT(B2:B9,C2:C9)-I2*I3*I4</x:f>
        <x:v>84</x:v>
      </x:c>
      <x:c r="J6" s="1"/>
      <x:c r="K6" s="1"/>
      <x:c r="L6" s="1"/>
      <x:c r="M6" s="1"/>
      <x:c r="N6" s="1"/>
    </x:row>
    <x:row r="7" ht="25" customHeight="1">
      <x:c r="A7" s="1" t="n">
        <x:v>6</x:v>
      </x:c>
      <x:c r="B7" s="5" t="n">
        <x:v>6</x:v>
      </x:c>
      <x:c r="C7" s="5" t="n">
        <x:v>21</x:v>
      </x:c>
      <x:c r="D7" s="1" t="n">
        <x:f>$I$7+$I$8*B7</x:f>
        <x:v>22</x:v>
      </x:c>
      <x:c r="E7" s="1" t="n">
        <x:f>C7-D7</x:f>
        <x:v>-1</x:v>
      </x:c>
      <x:c r="F7" s="1" t="n">
        <x:f>E7^2</x:f>
        <x:v>1</x:v>
      </x:c>
      <x:c r="G7" s="1"/>
      <x:c r="H7" s="1" t="str">
        <x:v>절편 b_0(분)</x:v>
      </x:c>
      <x:c r="I7" s="6" t="n">
        <x:f>INTERCEPT(C2:C9,B2:B9)</x:f>
        <x:v>10</x:v>
      </x:c>
      <x:c r="J7" s="1"/>
      <x:c r="K7" s="1"/>
      <x:c r="L7" s="1"/>
      <x:c r="M7" s="1"/>
      <x:c r="N7" s="1"/>
    </x:row>
    <x:row r="8" ht="25" customHeight="1">
      <x:c r="A8" s="1" t="n">
        <x:v>7</x:v>
      </x:c>
      <x:c r="B8" s="5" t="n">
        <x:v>7</x:v>
      </x:c>
      <x:c r="C8" s="5" t="n">
        <x:v>23</x:v>
      </x:c>
      <x:c r="D8" s="1" t="n">
        <x:f>$I$7+$I$8*B8</x:f>
        <x:v>24</x:v>
      </x:c>
      <x:c r="E8" s="1" t="n">
        <x:f>C8-D8</x:f>
        <x:v>-1</x:v>
      </x:c>
      <x:c r="F8" s="1" t="n">
        <x:f>E8^2</x:f>
        <x:v>1</x:v>
      </x:c>
      <x:c r="G8" s="1"/>
      <x:c r="H8" s="1" t="str">
        <x:v>기울기 b_1(분/km)</x:v>
      </x:c>
      <x:c r="I8" s="6" t="n">
        <x:f>SLOPE(C2:C9,B2:B9)</x:f>
        <x:v>2</x:v>
      </x:c>
      <x:c r="J8" s="1"/>
      <x:c r="K8" s="1"/>
      <x:c r="L8" s="1"/>
      <x:c r="M8" s="1"/>
      <x:c r="N8" s="1"/>
    </x:row>
    <x:row r="9" ht="25" customHeight="1">
      <x:c r="A9" s="1" t="n">
        <x:v>8</x:v>
      </x:c>
      <x:c r="B9" s="5" t="n">
        <x:v>8</x:v>
      </x:c>
      <x:c r="C9" s="5" t="n">
        <x:v>27</x:v>
      </x:c>
      <x:c r="D9" s="1" t="n">
        <x:f>$I$7+$I$8*B9</x:f>
        <x:v>26</x:v>
      </x:c>
      <x:c r="E9" s="1" t="n">
        <x:f>C9-D9</x:f>
        <x:v>1</x:v>
      </x:c>
      <x:c r="F9" s="1" t="n">
        <x:f>E9^2</x:f>
        <x:v>1</x:v>
      </x:c>
      <x:c r="G9" s="1"/>
      <x:c r="H9" s="1" t="str">
        <x:v>전체SS</x:v>
      </x:c>
      <x:c r="I9" s="6" t="n">
        <x:f>SUMSQ(C2:C9)-I2*I4^2</x:f>
        <x:v>176</x:v>
      </x:c>
      <x:c r="J9" s="1"/>
      <x:c r="K9" s="1"/>
      <x:c r="L9" s="1"/>
      <x:c r="M9" s="1"/>
      <x:c r="N9" s="1"/>
    </x:row>
    <x:row r="10" ht="25" customHeight="1">
      <x:c r="A10" s="1"/>
      <x:c r="B10" s="1"/>
      <x:c r="C10" s="1"/>
      <x:c r="D10" s="1"/>
      <x:c r="E10" s="1"/>
      <x:c r="F10" s="1"/>
      <x:c r="G10" s="1"/>
      <x:c r="H10" s="1" t="str">
        <x:v>회귀SS</x:v>
      </x:c>
      <x:c r="I10" s="6" t="n">
        <x:f>I9-I11</x:f>
        <x:v>168</x:v>
      </x:c>
      <x:c r="J10" s="1"/>
      <x:c r="K10" s="1"/>
      <x:c r="L10" s="1"/>
      <x:c r="M10" s="1"/>
      <x:c r="N10" s="1"/>
    </x:row>
    <x:row r="11" ht="25" customHeight="1">
      <x:c r="A11" s="1"/>
      <x:c r="B11" s="1"/>
      <x:c r="C11" s="1"/>
      <x:c r="D11" s="1"/>
      <x:c r="E11" s="1"/>
      <x:c r="F11" s="1"/>
      <x:c r="G11" s="1"/>
      <x:c r="H11" s="1" t="str">
        <x:v>잔차SS</x:v>
      </x:c>
      <x:c r="I11" s="6" t="n">
        <x:f>SUM(F2:F9)</x:f>
        <x:v>8</x:v>
      </x:c>
      <x:c r="J11" s="1"/>
      <x:c r="K11" s="1"/>
      <x:c r="L11" s="1"/>
      <x:c r="M11" s="1"/>
      <x:c r="N11" s="1"/>
    </x:row>
    <x:row r="12" ht="25" customHeight="1">
      <x:c r="A12" s="1"/>
      <x:c r="B12" s="1"/>
      <x:c r="C12" s="1"/>
      <x:c r="D12" s="1"/>
      <x:c r="E12" s="1"/>
      <x:c r="F12" s="1"/>
      <x:c r="G12" s="1"/>
      <x:c r="H12" s="1" t="str">
        <x:v>잔차df</x:v>
      </x:c>
      <x:c r="I12" s="7" t="n">
        <x:f>I2-2</x:f>
        <x:v>6</x:v>
      </x:c>
      <x:c r="J12" s="1"/>
      <x:c r="K12" s="1"/>
      <x:c r="L12" s="1"/>
      <x:c r="M12" s="1"/>
      <x:c r="N12" s="1"/>
    </x:row>
    <x:row r="13" ht="25" customHeight="1">
      <x:c r="A13" s="1"/>
      <x:c r="B13" s="1"/>
      <x:c r="C13" s="1"/>
      <x:c r="D13" s="1"/>
      <x:c r="E13" s="1"/>
      <x:c r="F13" s="1"/>
      <x:c r="G13" s="1"/>
      <x:c r="H13" s="1" t="str">
        <x:v>잔차평균제곱</x:v>
      </x:c>
      <x:c r="I13" s="6" t="n">
        <x:f>I11/I12</x:f>
        <x:v>1.3333333333333333</x:v>
      </x:c>
      <x:c r="J13" s="1"/>
      <x:c r="K13" s="1"/>
      <x:c r="L13" s="1"/>
      <x:c r="M13" s="1"/>
      <x:c r="N13" s="1"/>
    </x:row>
    <x:row r="14" ht="25" customHeight="1">
      <x:c r="A14" s="1"/>
      <x:c r="B14" s="1"/>
      <x:c r="C14" s="1"/>
      <x:c r="D14" s="1"/>
      <x:c r="E14" s="1"/>
      <x:c r="F14" s="1"/>
      <x:c r="G14" s="1"/>
      <x:c r="H14" s="1" t="str">
        <x:v>잔차표준편차(분)</x:v>
      </x:c>
      <x:c r="I14" s="6" t="n">
        <x:f>SQRT(I13)</x:f>
        <x:v>1.1547005383792515</x:v>
      </x:c>
      <x:c r="J14" s="1"/>
      <x:c r="K14" s="1"/>
      <x:c r="L14" s="1"/>
      <x:c r="M14" s="1"/>
      <x:c r="N14" s="1"/>
    </x:row>
    <x:row r="15" ht="25" customHeight="1">
      <x:c r="A15" s="1"/>
      <x:c r="B15" s="1"/>
      <x:c r="C15" s="1"/>
      <x:c r="D15" s="1"/>
      <x:c r="E15" s="1"/>
      <x:c r="F15" s="1"/>
      <x:c r="G15" s="1"/>
      <x:c r="H15" s="1" t="str">
        <x:v>R²</x:v>
      </x:c>
      <x:c r="I15" s="6" t="n">
        <x:f>RSQ(C2:C9,B2:B9)</x:f>
        <x:v>0.9545454545454545</x:v>
      </x:c>
      <x:c r="J15" s="1"/>
      <x:c r="K15" s="1"/>
      <x:c r="L15" s="1"/>
      <x:c r="M15" s="1"/>
      <x:c r="N15" s="1"/>
    </x:row>
    <x:row r="16" ht="25" customHeight="1">
      <x:c r="A16" s="1"/>
      <x:c r="B16" s="1"/>
      <x:c r="C16" s="1"/>
      <x:c r="D16" s="1"/>
      <x:c r="E16" s="1"/>
      <x:c r="F16" s="1"/>
      <x:c r="G16" s="1"/>
      <x:c r="H16" s="1" t="str">
        <x:v>상관 r</x:v>
      </x:c>
      <x:c r="I16" s="6" t="n">
        <x:f>CORREL(C2:C9,B2:B9)</x:f>
        <x:v>0.9770084209183945</x:v>
      </x:c>
      <x:c r="J16" s="1"/>
      <x:c r="K16" s="1"/>
      <x:c r="L16" s="1"/>
      <x:c r="M16" s="1"/>
      <x:c r="N16" s="1"/>
    </x:row>
    <x:row r="17" ht="25" customHeight="1">
      <x:c r="A17" s="1"/>
      <x:c r="B17" s="1"/>
      <x:c r="C17" s="1"/>
      <x:c r="D17" s="1"/>
      <x:c r="E17" s="1"/>
      <x:c r="F17" s="1"/>
      <x:c r="G17" s="1"/>
      <x:c r="H17" s="1" t="str">
        <x:v>95% t 임계값</x:v>
      </x:c>
      <x:c r="I17" s="6" t="n">
        <x:f>_xlfn.CONFIDENCE.T(0.05,1,I12+1)*SQRT(I12+1)</x:f>
        <x:v>2.446911846490622</x:v>
      </x:c>
      <x:c r="J17" s="1"/>
      <x:c r="K17" s="1"/>
      <x:c r="L17" s="1"/>
      <x:c r="M17" s="1"/>
      <x:c r="N17" s="1"/>
    </x:row>
    <x:row r="18" ht="25" customHeight="1">
      <x:c r="A18" s="1"/>
      <x:c r="B18" s="1"/>
      <x:c r="C18" s="1"/>
      <x:c r="D18" s="1"/>
      <x:c r="E18" s="1"/>
      <x:c r="F18" s="1"/>
      <x:c r="G18" s="1"/>
      <x:c r="H18" s="1" t="str">
        <x:v>F 통계량</x:v>
      </x:c>
      <x:c r="I18" s="6" t="n">
        <x:f>I10/I13</x:f>
        <x:v>126</x:v>
      </x:c>
      <x:c r="J18" s="1"/>
      <x:c r="K18" s="1"/>
      <x:c r="L18" s="1"/>
      <x:c r="M18" s="1"/>
      <x:c r="N18" s="1"/>
    </x:row>
    <x:row r="19" ht="25" customHeight="1">
      <x:c r="A19" s="1"/>
      <x:c r="B19" s="1"/>
      <x:c r="C19" s="1"/>
      <x:c r="D19" s="1"/>
      <x:c r="E19" s="1"/>
      <x:c r="F19" s="1"/>
      <x:c r="G19" s="1"/>
      <x:c r="H19" s="1" t="str">
        <x:v>조정R²</x:v>
      </x:c>
      <x:c r="I19" s="6" t="n">
        <x:f>1-I13/(I9/(I2-1))</x:f>
        <x:v>0.946969696969697</x:v>
      </x:c>
      <x:c r="J19" s="1"/>
      <x:c r="K19" s="1"/>
      <x:c r="L19" s="1"/>
      <x:c r="M19" s="1"/>
      <x:c r="N19" s="1"/>
    </x:row>
    <x:row r="20" ht="25" customHeight="1">
      <x:c r="A20" s="1"/>
      <x:c r="B20" s="1"/>
      <x:c r="C20" s="1"/>
      <x:c r="D20" s="1"/>
      <x:c r="E20" s="1"/>
      <x:c r="F20" s="1"/>
      <x:c r="G20" s="1"/>
      <x:c r="H20" s="1" t="str">
        <x:v>잔차합</x:v>
      </x:c>
      <x:c r="I20" s="6" t="n">
        <x:f>SUM(E2:E9)</x:f>
        <x:v>0</x:v>
      </x:c>
      <x:c r="J20" s="1"/>
      <x:c r="K20" s="1"/>
      <x:c r="L20" s="1"/>
      <x:c r="M20" s="1"/>
      <x:c r="N20" s="1"/>
    </x:row>
    <x:row r="21" ht="25" customHeight="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  <x:c r="M21" s="1"/>
      <x:c r="N21" s="1"/>
    </x:row>
    <x:row r="22" ht="25" customHeight="1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</x:row>
    <x:row r="23" ht="29" customHeight="1">
      <x:c r="A23" s="1"/>
      <x:c r="B23" s="1"/>
      <x:c r="C23" s="1"/>
      <x:c r="D23" s="1"/>
      <x:c r="E23" s="1"/>
      <x:c r="F23" s="1"/>
      <x:c r="G23" s="1"/>
      <x:c r="H23" s="4" t="str">
        <x:v>계수</x:v>
      </x:c>
      <x:c r="I23" s="4" t="str">
        <x:v>추정값</x:v>
      </x:c>
      <x:c r="J23" s="4" t="str">
        <x:v>계수SE</x:v>
      </x:c>
      <x:c r="K23" s="4" t="str">
        <x:v>t</x:v>
      </x:c>
      <x:c r="L23" s="4" t="str">
        <x:v>양측p값</x:v>
      </x:c>
      <x:c r="M23" s="4" t="str">
        <x:v>95% 하한</x:v>
      </x:c>
      <x:c r="N23" s="4" t="str">
        <x:v>95% 상한</x:v>
      </x:c>
    </x:row>
    <x:row r="24" ht="25" customHeight="1">
      <x:c r="A24" s="1"/>
      <x:c r="B24" s="1"/>
      <x:c r="C24" s="1"/>
      <x:c r="D24" s="1"/>
      <x:c r="E24" s="1"/>
      <x:c r="F24" s="1"/>
      <x:c r="G24" s="1"/>
      <x:c r="H24" s="1" t="str">
        <x:v>절편(분)</x:v>
      </x:c>
      <x:c r="I24" s="6" t="n">
        <x:f>I7</x:f>
        <x:v>10</x:v>
      </x:c>
      <x:c r="J24" s="6" t="n">
        <x:f>I14*SQRT(1/I2+I3^2/I5)</x:f>
        <x:v>0.8997354108424374</x:v>
      </x:c>
      <x:c r="K24" s="6" t="n">
        <x:f>I24/J24</x:f>
        <x:v>11.114378604524227</x:v>
      </x:c>
      <x:c r="L24" s="6" t="n">
        <x:f>IF(K24=0,1,TDIST(ABS(K24),I12,2))</x:f>
        <x:v>0.00003161481675584277</x:v>
      </x:c>
      <x:c r="M24" s="6" t="n">
        <x:f>I24-I17*J24</x:f>
        <x:v>7.798426764502533</x:v>
      </x:c>
      <x:c r="N24" s="6" t="n">
        <x:f>I24+I17*J24</x:f>
        <x:v>12.201573235497467</x:v>
      </x:c>
    </x:row>
    <x:row r="25" ht="25" customHeight="1">
      <x:c r="A25" s="1"/>
      <x:c r="B25" s="1"/>
      <x:c r="C25" s="1"/>
      <x:c r="D25" s="1"/>
      <x:c r="E25" s="1"/>
      <x:c r="F25" s="1"/>
      <x:c r="G25" s="1"/>
      <x:c r="H25" s="1" t="str">
        <x:v>거리(분/km)</x:v>
      </x:c>
      <x:c r="I25" s="6" t="n">
        <x:f>I8</x:f>
        <x:v>2</x:v>
      </x:c>
      <x:c r="J25" s="6" t="n">
        <x:f>I14/SQRT(I5)</x:f>
        <x:v>0.1781741612749496</x:v>
      </x:c>
      <x:c r="K25" s="6" t="n">
        <x:f>I25/J25</x:f>
        <x:v>11.224972160321824</x:v>
      </x:c>
      <x:c r="L25" s="6" t="n">
        <x:f>IF(K25=0,1,TDIST(ABS(K25),I12,2))</x:f>
        <x:v>0.000029862577579864436</x:v>
      </x:c>
      <x:c r="M25" s="6" t="n">
        <x:f>I25-I17*J25</x:f>
        <x:v>1.5640235340377953</x:v>
      </x:c>
      <x:c r="N25" s="6" t="n">
        <x:f>I25+I17*J25</x:f>
        <x:v>2.435976465962205</x:v>
      </x:c>
    </x:row>
    <x:row r="26" ht="25" customHeight="1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</x:row>
    <x:row r="27" ht="25" customHeight="1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</x:row>
    <x:row r="28" ht="25" customHeight="1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</x:row>
    <x:row r="29" ht="25" customHeight="1">
      <x:c r="A29" s="1" t="str">
        <x:v>구성 배송8건. 절편 포함 최소제곱; 입력은 B·C열.</x:v>
      </x:c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</x:row>
    <x:row r="30" ht="25" customHeight="1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</x:row>
    <x:row r="31" ht="25" customHeight="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</x:row>
    <x:row r="32" ht="25" customHeight="1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</x:row>
    <x:row r="33" ht="25" customHeight="1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</x:row>
    <x:row r="34" ht="25" customHeight="1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</x:row>
    <x:row r="35" ht="25" customHeight="1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</x:row>
    <x:row r="36" ht="25" customHeight="1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</x:row>
    <x:row r="37" ht="25" customHeight="1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</x:row>
    <x:row r="38" ht="25" customHeight="1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</x:row>
    <x:row r="39" ht="25" customHeight="1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</x:row>
    <x:row r="40" ht="25" customHeight="1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</x:row>
    <x:row r="41" ht="25" customHeight="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</x:row>
    <x:row r="42" ht="25" customHeight="1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</x:row>
    <x:row r="43" ht="25" customHeight="1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</x:row>
    <x:row r="44" ht="25" customHeight="1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</x:row>
    <x:row r="45" ht="29" customHeight="1">
      <x:c r="A45" s="4" t="str">
        <x:v>배송번호</x:v>
      </x:c>
      <x:c r="B45" s="4" t="str">
        <x:v>거리(km)</x:v>
      </x:c>
      <x:c r="C45" s="4" t="str">
        <x:v>시간(분)</x:v>
      </x:c>
      <x:c r="D45" s="4" t="str">
        <x:v>예측값(분)</x:v>
      </x:c>
      <x:c r="E45" s="4" t="str">
        <x:v>잔차(분)</x:v>
      </x:c>
      <x:c r="F45" s="4" t="str">
        <x:v>잔차²</x:v>
      </x:c>
      <x:c r="G45" s="1"/>
      <x:c r="H45" s="4" t="str">
        <x:v>단순회귀 요약</x:v>
      </x:c>
      <x:c r="I45" s="4" t="str">
        <x:v>값</x:v>
      </x:c>
      <x:c r="J45" s="1"/>
      <x:c r="K45" s="1"/>
      <x:c r="L45" s="1"/>
      <x:c r="M45" s="1"/>
      <x:c r="N45" s="1"/>
    </x:row>
    <x:row r="46" ht="25" customHeight="1">
      <x:c r="A46" s="1" t="n">
        <x:v>1</x:v>
      </x:c>
      <x:c r="B46" s="5" t="n">
        <x:v>1</x:v>
      </x:c>
      <x:c r="C46" s="5" t="n">
        <x:v>9</x:v>
      </x:c>
      <x:c r="D46" s="1" t="n">
        <x:f>$I$51+$I$52*B46</x:f>
        <x:v>8</x:v>
      </x:c>
      <x:c r="E46" s="1" t="n">
        <x:f>C46-D46</x:f>
        <x:v>1</x:v>
      </x:c>
      <x:c r="F46" s="1" t="n">
        <x:f>E46^2</x:f>
        <x:v>1</x:v>
      </x:c>
      <x:c r="G46" s="1"/>
      <x:c r="H46" s="1" t="str">
        <x:v>관측 수 n</x:v>
      </x:c>
      <x:c r="I46" s="1" t="n">
        <x:f>COUNT(B46:B51)</x:f>
        <x:v>6</x:v>
      </x:c>
      <x:c r="J46" s="1"/>
      <x:c r="K46" s="1"/>
      <x:c r="L46" s="1"/>
      <x:c r="M46" s="1"/>
      <x:c r="N46" s="1"/>
    </x:row>
    <x:row r="47" ht="25" customHeight="1">
      <x:c r="A47" s="1" t="n">
        <x:v>2</x:v>
      </x:c>
      <x:c r="B47" s="5" t="n">
        <x:v>2</x:v>
      </x:c>
      <x:c r="C47" s="5" t="n">
        <x:v>10</x:v>
      </x:c>
      <x:c r="D47" s="1" t="n">
        <x:f>$I$51+$I$52*B47</x:f>
        <x:v>11</x:v>
      </x:c>
      <x:c r="E47" s="1" t="n">
        <x:f>C47-D47</x:f>
        <x:v>-1</x:v>
      </x:c>
      <x:c r="F47" s="1" t="n">
        <x:f>E47^2</x:f>
        <x:v>1</x:v>
      </x:c>
      <x:c r="G47" s="1"/>
      <x:c r="H47" s="1" t="str">
        <x:v>거리평균</x:v>
      </x:c>
      <x:c r="I47" s="6" t="n">
        <x:f>AVERAGE(B46:B51)</x:f>
        <x:v>3.5</x:v>
      </x:c>
      <x:c r="J47" s="1"/>
      <x:c r="K47" s="1"/>
      <x:c r="L47" s="1"/>
      <x:c r="M47" s="1"/>
      <x:c r="N47" s="1"/>
    </x:row>
    <x:row r="48" ht="25" customHeight="1">
      <x:c r="A48" s="1" t="n">
        <x:v>3</x:v>
      </x:c>
      <x:c r="B48" s="5" t="n">
        <x:v>3</x:v>
      </x:c>
      <x:c r="C48" s="5" t="n">
        <x:v>14</x:v>
      </x:c>
      <x:c r="D48" s="1" t="n">
        <x:f>$I$51+$I$52*B48</x:f>
        <x:v>14</x:v>
      </x:c>
      <x:c r="E48" s="1" t="n">
        <x:f>C48-D48</x:f>
        <x:v>0</x:v>
      </x:c>
      <x:c r="F48" s="1" t="n">
        <x:f>E48^2</x:f>
        <x:v>0</x:v>
      </x:c>
      <x:c r="G48" s="1"/>
      <x:c r="H48" s="1" t="str">
        <x:v>시간평균</x:v>
      </x:c>
      <x:c r="I48" s="6" t="n">
        <x:f>AVERAGE(C46:C51)</x:f>
        <x:v>15.5</x:v>
      </x:c>
      <x:c r="J48" s="1"/>
      <x:c r="K48" s="1"/>
      <x:c r="L48" s="1"/>
      <x:c r="M48" s="1"/>
      <x:c r="N48" s="1"/>
    </x:row>
    <x:row r="49" ht="25" customHeight="1">
      <x:c r="A49" s="1" t="n">
        <x:v>4</x:v>
      </x:c>
      <x:c r="B49" s="5" t="n">
        <x:v>4</x:v>
      </x:c>
      <x:c r="C49" s="5" t="n">
        <x:v>17</x:v>
      </x:c>
      <x:c r="D49" s="1" t="n">
        <x:f>$I$51+$I$52*B49</x:f>
        <x:v>17</x:v>
      </x:c>
      <x:c r="E49" s="1" t="n">
        <x:f>C49-D49</x:f>
        <x:v>0</x:v>
      </x:c>
      <x:c r="F49" s="1" t="n">
        <x:f>E49^2</x:f>
        <x:v>0</x:v>
      </x:c>
      <x:c r="G49" s="1"/>
      <x:c r="H49" s="1" t="str">
        <x:v>S_xx</x:v>
      </x:c>
      <x:c r="I49" s="6" t="n">
        <x:f>SUMSQ(B46:B51)-I46*I47^2</x:f>
        <x:v>17.5</x:v>
      </x:c>
      <x:c r="J49" s="1"/>
      <x:c r="K49" s="1"/>
      <x:c r="L49" s="1"/>
      <x:c r="M49" s="1"/>
      <x:c r="N49" s="1"/>
    </x:row>
    <x:row r="50" ht="25" customHeight="1">
      <x:c r="A50" s="1" t="n">
        <x:v>5</x:v>
      </x:c>
      <x:c r="B50" s="5" t="n">
        <x:v>5</x:v>
      </x:c>
      <x:c r="C50" s="5" t="n">
        <x:v>19</x:v>
      </x:c>
      <x:c r="D50" s="1" t="n">
        <x:f>$I$51+$I$52*B50</x:f>
        <x:v>20</x:v>
      </x:c>
      <x:c r="E50" s="1" t="n">
        <x:f>C50-D50</x:f>
        <x:v>-1</x:v>
      </x:c>
      <x:c r="F50" s="1" t="n">
        <x:f>E50^2</x:f>
        <x:v>1</x:v>
      </x:c>
      <x:c r="G50" s="1"/>
      <x:c r="H50" s="1" t="str">
        <x:v>S_xy</x:v>
      </x:c>
      <x:c r="I50" s="6" t="n">
        <x:f>SUMPRODUCT(B46:B51,C46:C51)-I46*I47*I48</x:f>
        <x:v>52.5</x:v>
      </x:c>
      <x:c r="J50" s="1"/>
      <x:c r="K50" s="1"/>
      <x:c r="L50" s="1"/>
      <x:c r="M50" s="1"/>
      <x:c r="N50" s="1"/>
    </x:row>
    <x:row r="51" ht="25" customHeight="1">
      <x:c r="A51" s="1" t="n">
        <x:v>6</x:v>
      </x:c>
      <x:c r="B51" s="5" t="n">
        <x:v>6</x:v>
      </x:c>
      <x:c r="C51" s="5" t="n">
        <x:v>24</x:v>
      </x:c>
      <x:c r="D51" s="1" t="n">
        <x:f>$I$51+$I$52*B51</x:f>
        <x:v>23</x:v>
      </x:c>
      <x:c r="E51" s="1" t="n">
        <x:f>C51-D51</x:f>
        <x:v>1</x:v>
      </x:c>
      <x:c r="F51" s="1" t="n">
        <x:f>E51^2</x:f>
        <x:v>1</x:v>
      </x:c>
      <x:c r="G51" s="1"/>
      <x:c r="H51" s="1" t="str">
        <x:v>절편 b_0(분)</x:v>
      </x:c>
      <x:c r="I51" s="6" t="n">
        <x:f>INTERCEPT(C46:C51,B46:B51)</x:f>
        <x:v>5</x:v>
      </x:c>
      <x:c r="J51" s="1"/>
      <x:c r="K51" s="1"/>
      <x:c r="L51" s="1"/>
      <x:c r="M51" s="1"/>
      <x:c r="N51" s="1"/>
    </x:row>
    <x:row r="52" ht="25" customHeight="1">
      <x:c r="A52" s="1"/>
      <x:c r="B52" s="1"/>
      <x:c r="C52" s="1"/>
      <x:c r="D52" s="1"/>
      <x:c r="E52" s="1"/>
      <x:c r="F52" s="1"/>
      <x:c r="G52" s="1"/>
      <x:c r="H52" s="1" t="str">
        <x:v>기울기 b_1(분/km)</x:v>
      </x:c>
      <x:c r="I52" s="6" t="n">
        <x:f>SLOPE(C46:C51,B46:B51)</x:f>
        <x:v>3</x:v>
      </x:c>
      <x:c r="J52" s="1"/>
      <x:c r="K52" s="1"/>
      <x:c r="L52" s="1"/>
      <x:c r="M52" s="1"/>
      <x:c r="N52" s="1"/>
    </x:row>
    <x:row r="53" ht="25" customHeight="1">
      <x:c r="A53" s="1"/>
      <x:c r="B53" s="1"/>
      <x:c r="C53" s="1"/>
      <x:c r="D53" s="1"/>
      <x:c r="E53" s="1"/>
      <x:c r="F53" s="1"/>
      <x:c r="G53" s="1"/>
      <x:c r="H53" s="1" t="str">
        <x:v>전체SS</x:v>
      </x:c>
      <x:c r="I53" s="6" t="n">
        <x:f>SUMSQ(C46:C51)-I46*I48^2</x:f>
        <x:v>161.5</x:v>
      </x:c>
      <x:c r="J53" s="1"/>
      <x:c r="K53" s="1"/>
      <x:c r="L53" s="1"/>
      <x:c r="M53" s="1"/>
      <x:c r="N53" s="1"/>
    </x:row>
    <x:row r="54" ht="25" customHeight="1">
      <x:c r="A54" s="1"/>
      <x:c r="B54" s="1"/>
      <x:c r="C54" s="1"/>
      <x:c r="D54" s="1"/>
      <x:c r="E54" s="1"/>
      <x:c r="F54" s="1"/>
      <x:c r="G54" s="1"/>
      <x:c r="H54" s="1" t="str">
        <x:v>회귀SS</x:v>
      </x:c>
      <x:c r="I54" s="6" t="n">
        <x:f>I53-I55</x:f>
        <x:v>157.5</x:v>
      </x:c>
      <x:c r="J54" s="1"/>
      <x:c r="K54" s="1"/>
      <x:c r="L54" s="1"/>
      <x:c r="M54" s="1"/>
      <x:c r="N54" s="1"/>
    </x:row>
    <x:row r="55" ht="25" customHeight="1">
      <x:c r="A55" s="1"/>
      <x:c r="B55" s="1"/>
      <x:c r="C55" s="1"/>
      <x:c r="D55" s="1"/>
      <x:c r="E55" s="1"/>
      <x:c r="F55" s="1"/>
      <x:c r="G55" s="1"/>
      <x:c r="H55" s="1" t="str">
        <x:v>잔차SS</x:v>
      </x:c>
      <x:c r="I55" s="6" t="n">
        <x:f>SUM(F46:F51)</x:f>
        <x:v>4</x:v>
      </x:c>
      <x:c r="J55" s="1"/>
      <x:c r="K55" s="1"/>
      <x:c r="L55" s="1"/>
      <x:c r="M55" s="1"/>
      <x:c r="N55" s="1"/>
    </x:row>
    <x:row r="56" ht="25" customHeight="1">
      <x:c r="A56" s="1"/>
      <x:c r="B56" s="1"/>
      <x:c r="C56" s="1"/>
      <x:c r="D56" s="1"/>
      <x:c r="E56" s="1"/>
      <x:c r="F56" s="1"/>
      <x:c r="G56" s="1"/>
      <x:c r="H56" s="1" t="str">
        <x:v>잔차df</x:v>
      </x:c>
      <x:c r="I56" s="7" t="n">
        <x:f>I46-2</x:f>
        <x:v>4</x:v>
      </x:c>
      <x:c r="J56" s="1"/>
      <x:c r="K56" s="1"/>
      <x:c r="L56" s="1"/>
      <x:c r="M56" s="1"/>
      <x:c r="N56" s="1"/>
    </x:row>
    <x:row r="57" ht="25" customHeight="1">
      <x:c r="A57" s="1"/>
      <x:c r="B57" s="1"/>
      <x:c r="C57" s="1"/>
      <x:c r="D57" s="1"/>
      <x:c r="E57" s="1"/>
      <x:c r="F57" s="1"/>
      <x:c r="G57" s="1"/>
      <x:c r="H57" s="1" t="str">
        <x:v>잔차평균제곱</x:v>
      </x:c>
      <x:c r="I57" s="6" t="n">
        <x:f>I55/I56</x:f>
        <x:v>1</x:v>
      </x:c>
      <x:c r="J57" s="1"/>
      <x:c r="K57" s="1"/>
      <x:c r="L57" s="1"/>
      <x:c r="M57" s="1"/>
      <x:c r="N57" s="1"/>
    </x:row>
    <x:row r="58" ht="25" customHeight="1">
      <x:c r="A58" s="1"/>
      <x:c r="B58" s="1"/>
      <x:c r="C58" s="1"/>
      <x:c r="D58" s="1"/>
      <x:c r="E58" s="1"/>
      <x:c r="F58" s="1"/>
      <x:c r="G58" s="1"/>
      <x:c r="H58" s="1" t="str">
        <x:v>잔차표준편차(분)</x:v>
      </x:c>
      <x:c r="I58" s="6" t="n">
        <x:f>SQRT(I57)</x:f>
        <x:v>1</x:v>
      </x:c>
      <x:c r="J58" s="1"/>
      <x:c r="K58" s="1"/>
      <x:c r="L58" s="1"/>
      <x:c r="M58" s="1"/>
      <x:c r="N58" s="1"/>
    </x:row>
    <x:row r="59" ht="25" customHeight="1">
      <x:c r="A59" s="1"/>
      <x:c r="B59" s="1"/>
      <x:c r="C59" s="1"/>
      <x:c r="D59" s="1"/>
      <x:c r="E59" s="1"/>
      <x:c r="F59" s="1"/>
      <x:c r="G59" s="1"/>
      <x:c r="H59" s="1" t="str">
        <x:v>R²</x:v>
      </x:c>
      <x:c r="I59" s="6" t="n">
        <x:f>RSQ(C46:C51,B46:B51)</x:f>
        <x:v>0.9752321981424147</x:v>
      </x:c>
      <x:c r="J59" s="1"/>
      <x:c r="K59" s="1"/>
      <x:c r="L59" s="1"/>
      <x:c r="M59" s="1"/>
      <x:c r="N59" s="1"/>
    </x:row>
    <x:row r="60" ht="25" customHeight="1">
      <x:c r="A60" s="1"/>
      <x:c r="B60" s="1"/>
      <x:c r="C60" s="1"/>
      <x:c r="D60" s="1"/>
      <x:c r="E60" s="1"/>
      <x:c r="F60" s="1"/>
      <x:c r="G60" s="1"/>
      <x:c r="H60" s="1" t="str">
        <x:v>상관 r</x:v>
      </x:c>
      <x:c r="I60" s="6" t="n">
        <x:f>CORREL(C46:C51,B46:B51)</x:f>
        <x:v>0.9875384540069388</x:v>
      </x:c>
      <x:c r="J60" s="1"/>
      <x:c r="K60" s="1"/>
      <x:c r="L60" s="1"/>
      <x:c r="M60" s="1"/>
      <x:c r="N60" s="1"/>
    </x:row>
    <x:row r="61" ht="25" customHeight="1">
      <x:c r="A61" s="1"/>
      <x:c r="B61" s="1"/>
      <x:c r="C61" s="1"/>
      <x:c r="D61" s="1"/>
      <x:c r="E61" s="1"/>
      <x:c r="F61" s="1"/>
      <x:c r="G61" s="1"/>
      <x:c r="H61" s="1" t="str">
        <x:v>95% t 임계값</x:v>
      </x:c>
      <x:c r="I61" s="6" t="n">
        <x:f>_xlfn.CONFIDENCE.T(0.05,1,I56+1)*SQRT(I56+1)</x:f>
        <x:v>2.7764450983119078</x:v>
      </x:c>
      <x:c r="J61" s="1"/>
      <x:c r="K61" s="1"/>
      <x:c r="L61" s="1"/>
      <x:c r="M61" s="1"/>
      <x:c r="N61" s="1"/>
    </x:row>
    <x:row r="62" ht="25" customHeight="1">
      <x:c r="A62" s="1"/>
      <x:c r="B62" s="1"/>
      <x:c r="C62" s="1"/>
      <x:c r="D62" s="1"/>
      <x:c r="E62" s="1"/>
      <x:c r="F62" s="1"/>
      <x:c r="G62" s="1"/>
      <x:c r="H62" s="1" t="str">
        <x:v>F 통계량</x:v>
      </x:c>
      <x:c r="I62" s="6" t="n">
        <x:f>I54/I57</x:f>
        <x:v>157.5</x:v>
      </x:c>
      <x:c r="J62" s="1"/>
      <x:c r="K62" s="1"/>
      <x:c r="L62" s="1"/>
      <x:c r="M62" s="1"/>
      <x:c r="N62" s="1"/>
    </x:row>
    <x:row r="63" ht="25" customHeight="1">
      <x:c r="A63" s="1"/>
      <x:c r="B63" s="1"/>
      <x:c r="C63" s="1"/>
      <x:c r="D63" s="1"/>
      <x:c r="E63" s="1"/>
      <x:c r="F63" s="1"/>
      <x:c r="G63" s="1"/>
      <x:c r="H63" s="1" t="str">
        <x:v>조정R²</x:v>
      </x:c>
      <x:c r="I63" s="6" t="n">
        <x:f>1-I57/(I53/(I46-1))</x:f>
        <x:v>0.9690402476780186</x:v>
      </x:c>
      <x:c r="J63" s="1"/>
      <x:c r="K63" s="1"/>
      <x:c r="L63" s="1"/>
      <x:c r="M63" s="1"/>
      <x:c r="N63" s="1"/>
    </x:row>
    <x:row r="64" ht="25" customHeight="1">
      <x:c r="A64" s="1"/>
      <x:c r="B64" s="1"/>
      <x:c r="C64" s="1"/>
      <x:c r="D64" s="1"/>
      <x:c r="E64" s="1"/>
      <x:c r="F64" s="1"/>
      <x:c r="G64" s="1"/>
      <x:c r="H64" s="1" t="str">
        <x:v>잔차합</x:v>
      </x:c>
      <x:c r="I64" s="6" t="n">
        <x:f>SUM(E46:E51)</x:f>
        <x:v>0</x:v>
      </x:c>
      <x:c r="J64" s="1"/>
      <x:c r="K64" s="1"/>
      <x:c r="L64" s="1"/>
      <x:c r="M64" s="1"/>
      <x:c r="N64" s="1"/>
    </x:row>
    <x:row r="65" ht="25" customHeight="1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</x:row>
    <x:row r="66" ht="25" customHeight="1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  <x:c r="M66" s="1"/>
      <x:c r="N66" s="1"/>
    </x:row>
    <x:row r="67" ht="29" customHeight="1">
      <x:c r="A67" s="1"/>
      <x:c r="B67" s="1"/>
      <x:c r="C67" s="1"/>
      <x:c r="D67" s="1"/>
      <x:c r="E67" s="1"/>
      <x:c r="F67" s="1"/>
      <x:c r="G67" s="1"/>
      <x:c r="H67" s="4" t="str">
        <x:v>계수</x:v>
      </x:c>
      <x:c r="I67" s="4" t="str">
        <x:v>추정값</x:v>
      </x:c>
      <x:c r="J67" s="4" t="str">
        <x:v>계수SE</x:v>
      </x:c>
      <x:c r="K67" s="4" t="str">
        <x:v>t</x:v>
      </x:c>
      <x:c r="L67" s="4" t="str">
        <x:v>양측p값</x:v>
      </x:c>
      <x:c r="M67" s="4" t="str">
        <x:v>95% 하한</x:v>
      </x:c>
      <x:c r="N67" s="4" t="str">
        <x:v>95% 상한</x:v>
      </x:c>
    </x:row>
    <x:row r="68" ht="25" customHeight="1">
      <x:c r="A68" s="1"/>
      <x:c r="B68" s="1"/>
      <x:c r="C68" s="1"/>
      <x:c r="D68" s="1"/>
      <x:c r="E68" s="1"/>
      <x:c r="F68" s="1"/>
      <x:c r="G68" s="1"/>
      <x:c r="H68" s="1" t="str">
        <x:v>절편(분)</x:v>
      </x:c>
      <x:c r="I68" s="6" t="n">
        <x:f>I51</x:f>
        <x:v>5</x:v>
      </x:c>
      <x:c r="J68" s="6" t="n">
        <x:f>I58*SQRT(1/I46+I47^2/I49)</x:f>
        <x:v>0.9309493362512627</x:v>
      </x:c>
      <x:c r="K68" s="6" t="n">
        <x:f>I68/J68</x:f>
        <x:v>5.370861555295747</x:v>
      </x:c>
      <x:c r="L68" s="6" t="n">
        <x:f>IF(K68=0,1,TDIST(ABS(K68),I56,2))</x:f>
        <x:v>0.005803972868086538</x:v>
      </x:c>
      <x:c r="M68" s="6" t="n">
        <x:f>I68-I61*J68</x:f>
        <x:v>2.4152702785884577</x:v>
      </x:c>
      <x:c r="N68" s="6" t="n">
        <x:f>I68+I61*J68</x:f>
        <x:v>7.584729721411542</x:v>
      </x:c>
    </x:row>
    <x:row r="69" ht="25" customHeight="1">
      <x:c r="A69" s="1"/>
      <x:c r="B69" s="1"/>
      <x:c r="C69" s="1"/>
      <x:c r="D69" s="1"/>
      <x:c r="E69" s="1"/>
      <x:c r="F69" s="1"/>
      <x:c r="G69" s="1"/>
      <x:c r="H69" s="1" t="str">
        <x:v>거리(분/km)</x:v>
      </x:c>
      <x:c r="I69" s="6" t="n">
        <x:f>I52</x:f>
        <x:v>3</x:v>
      </x:c>
      <x:c r="J69" s="6" t="n">
        <x:f>I58/SQRT(I49)</x:f>
        <x:v>0.23904572186687872</x:v>
      </x:c>
      <x:c r="K69" s="6" t="n">
        <x:f>I69/J69</x:f>
        <x:v>12.549900398011133</x:v>
      </x:c>
      <x:c r="L69" s="6" t="n">
        <x:f>IF(K69=0,1,TDIST(ABS(K69),I56,2))</x:f>
        <x:v>0.00023196761526622645</x:v>
      </x:c>
      <x:c r="M69" s="6" t="n">
        <x:f>I69-I61*J69</x:f>
        <x:v>2.336302677250273</x:v>
      </x:c>
      <x:c r="N69" s="6" t="n">
        <x:f>I69+I61*J69</x:f>
        <x:v>3.663697322749727</x:v>
      </x:c>
    </x:row>
    <x:row r="70" ht="25" customHeight="1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  <x:c r="M70" s="1"/>
      <x:c r="N70" s="1"/>
    </x:row>
    <x:row r="71" ht="25" customHeight="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  <x:c r="M71" s="1"/>
      <x:c r="N71" s="1"/>
    </x:row>
    <x:row r="72" ht="25" customHeight="1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  <x:c r="M72" s="1"/>
      <x:c r="N72" s="1"/>
    </x:row>
    <x:row r="73" ht="25" customHeight="1">
      <x:c r="A73" s="1" t="str">
        <x:v>연습문제의 별도6건. 본문 주예제와 합치지 않는다.</x:v>
      </x:c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  <x:c r="M73" s="1"/>
      <x:c r="N73" s="1"/>
    </x:row>
    <x:row r="74" ht="25" customHeight="1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/>
      <x:c r="N74" s="1"/>
    </x:row>
    <x:row r="75" ht="25" customHeight="1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  <x:c r="M75" s="1"/>
      <x:c r="N75" s="1"/>
    </x:row>
    <x:row r="76" ht="25" customHeight="1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/>
      <x:c r="N76" s="1"/>
    </x:row>
    <x:row r="77" ht="25" customHeight="1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  <x:c r="M77" s="1"/>
      <x:c r="N77" s="1"/>
    </x:row>
    <x:row r="78" ht="25" customHeight="1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  <x:c r="M78" s="1"/>
      <x:c r="N78" s="1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3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  <x:col min="7" max="7" width="23" hidden="0" customWidth="1"/>
    <x:col min="8" max="8" width="23" hidden="0" customWidth="1"/>
    <x:col min="9" max="9" width="23" hidden="0" customWidth="1"/>
    <x:col min="10" max="10" width="16" hidden="0" customWidth="1"/>
    <x:col min="11" max="11" width="16" hidden="0" customWidth="1"/>
    <x:col min="12" max="12" width="16" hidden="0" customWidth="1"/>
    <x:col min="13" max="13" width="16" hidden="0" customWidth="1"/>
    <x:col min="14" max="14" width="16" hidden="0" customWidth="1"/>
  </x:cols>
  <x:sheetData>
    <x:row r="1" ht="45" customHeight="1">
      <x:c r="A1" s="8" t="str">
        <x:v>질문거리(km)</x:v>
      </x:c>
      <x:c r="B1" s="8" t="str">
        <x:v>식의 점추정(분)</x:v>
      </x:c>
      <x:c r="C1" s="8" t="str">
        <x:v>거리 범위</x:v>
      </x:c>
      <x:c r="D1" s="8" t="str">
        <x:v>평균SE</x:v>
      </x:c>
      <x:c r="E1" s="8" t="str">
        <x:v>새 관측SE</x:v>
      </x:c>
      <x:c r="F1" s="8" t="str">
        <x:v>평균95% 하한</x:v>
      </x:c>
      <x:c r="G1" s="8" t="str">
        <x:v>평균95% 상한</x:v>
      </x:c>
      <x:c r="H1" s="8" t="str">
        <x:v>예측95% 하한</x:v>
      </x:c>
      <x:c r="I1" s="8" t="str">
        <x:v>예측95% 상한</x:v>
      </x:c>
      <x:c r="J1" s="1"/>
      <x:c r="K1" s="1"/>
      <x:c r="L1" s="1"/>
      <x:c r="M1" s="1"/>
      <x:c r="N1" s="1"/>
    </x:row>
    <x:row r="2" ht="25" customHeight="1">
      <x:c r="A2" s="5" t="n">
        <x:v>4.5</x:v>
      </x:c>
      <x:c r="B2" s="6" t="n">
        <x:f>IF(ISNUMBER(A2),'단순회귀'!$I$7+'단순회귀'!$I$8*A2,"입력필요")</x:f>
        <x:v>19</x:v>
      </x:c>
      <x:c r="C2" s="9" t="str">
        <x:f>IF(ISNUMBER(A2),IF(OR(A2&lt;MIN('단순회귀'!$B$2:$B$9),A2&gt;MAX('단순회귀'!$B$2:$B$9)),"범위밖","범위안"),"입력필요")</x:f>
        <x:v>범위안</x:v>
      </x:c>
      <x:c r="D2" s="6" t="n">
        <x:f>IF(C2="범위안",'단순회귀'!$I$14*SQRT(1/'단순회귀'!$I$2+(A2-'단순회귀'!$I$3)^2/'단순회귀'!$I$5),C2)</x:f>
        <x:v>0.408248290463863</x:v>
      </x:c>
      <x:c r="E2" s="6" t="n">
        <x:f>IF(C2="범위안",'단순회귀'!$I$14*SQRT(1+1/'단순회귀'!$I$2+(A2-'단순회귀'!$I$3)^2/'단순회귀'!$I$5),C2)</x:f>
        <x:v>1.224744871391589</x:v>
      </x:c>
      <x:c r="F2" s="6" t="n">
        <x:f>IF(C2="범위안",B2-'단순회귀'!$I$17*D2,C2)</x:f>
        <x:v>18.00105242175443</x:v>
      </x:c>
      <x:c r="G2" s="6" t="n">
        <x:f>IF(C2="범위안",B2+'단순회귀'!$I$17*D2,C2)</x:f>
        <x:v>19.99894757824557</x:v>
      </x:c>
      <x:c r="H2" s="6" t="n">
        <x:f>IF(C2="범위안",B2-'단순회귀'!$I$17*E2,C2)</x:f>
        <x:v>16.003157265263287</x:v>
      </x:c>
      <x:c r="I2" s="6" t="n">
        <x:f>IF(C2="범위안",B2+'단순회귀'!$I$17*E2,C2)</x:f>
        <x:v>21.996842734736713</x:v>
      </x:c>
      <x:c r="J2" s="1"/>
      <x:c r="K2" s="1"/>
      <x:c r="L2" s="1"/>
      <x:c r="M2" s="1"/>
      <x:c r="N2" s="1"/>
    </x:row>
    <x:row r="3" ht="25" customHeight="1">
      <x:c r="A3" s="5" t="n">
        <x:v>8</x:v>
      </x:c>
      <x:c r="B3" s="6" t="n">
        <x:f>IF(ISNUMBER(A3),'단순회귀'!$I$7+'단순회귀'!$I$8*A3,"입력필요")</x:f>
        <x:v>26</x:v>
      </x:c>
      <x:c r="C3" s="9" t="str">
        <x:f>IF(ISNUMBER(A3),IF(OR(A3&lt;MIN('단순회귀'!$B$2:$B$9),A3&gt;MAX('단순회귀'!$B$2:$B$9)),"범위밖","범위안"),"입력필요")</x:f>
        <x:v>범위안</x:v>
      </x:c>
      <x:c r="D3" s="6" t="n">
        <x:f>IF(C3="범위안",'단순회귀'!$I$14*SQRT(1/'단순회귀'!$I$2+(A3-'단순회귀'!$I$3)^2/'단순회귀'!$I$5),C3)</x:f>
        <x:v>0.7453559924999298</x:v>
      </x:c>
      <x:c r="E3" s="6" t="n">
        <x:f>IF(C3="범위안",'단순회귀'!$I$14*SQRT(1+1/'단순회귀'!$I$2+(A3-'단순회귀'!$I$3)^2/'단순회귀'!$I$5),C3)</x:f>
        <x:v>1.3743685418725535</x:v>
      </x:c>
      <x:c r="F3" s="6" t="n">
        <x:f>IF(C3="범위안",B3-'단순회귀'!$I$17*D3,C3)</x:f>
        <x:v>24.176179592099146</x:v>
      </x:c>
      <x:c r="G3" s="6" t="n">
        <x:f>IF(C3="범위안",B3+'단순회귀'!$I$17*D3,C3)</x:f>
        <x:v>27.823820407900854</x:v>
      </x:c>
      <x:c r="H3" s="6" t="n">
        <x:f>IF(C3="범위안",B3-'단순회귀'!$I$17*E3,C3)</x:f>
        <x:v>22.637041333448007</x:v>
      </x:c>
      <x:c r="I3" s="6" t="n">
        <x:f>IF(C3="범위안",B3+'단순회귀'!$I$17*E3,C3)</x:f>
        <x:v>29.362958666551993</x:v>
      </x:c>
      <x:c r="J3" s="1"/>
      <x:c r="K3" s="1"/>
      <x:c r="L3" s="1"/>
      <x:c r="M3" s="1"/>
      <x:c r="N3" s="1"/>
    </x:row>
    <x:row r="4" ht="25" customHeight="1">
      <x:c r="A4" s="5" t="n">
        <x:v>20</x:v>
      </x:c>
      <x:c r="B4" s="6" t="n">
        <x:f>IF(ISNUMBER(A4),'단순회귀'!$I$7+'단순회귀'!$I$8*A4,"입력필요")</x:f>
        <x:v>50</x:v>
      </x:c>
      <x:c r="C4" s="9" t="str">
        <x:f>IF(ISNUMBER(A4),IF(OR(A4&lt;MIN('단순회귀'!$B$2:$B$9),A4&gt;MAX('단순회귀'!$B$2:$B$9)),"범위밖","범위안"),"입력필요")</x:f>
        <x:v>범위밖</x:v>
      </x:c>
      <x:c r="D4" s="6" t="str">
        <x:f>IF(C4="범위안",'단순회귀'!$I$14*SQRT(1/'단순회귀'!$I$2+(A4-'단순회귀'!$I$3)^2/'단순회귀'!$I$5),C4)</x:f>
        <x:v>범위밖</x:v>
      </x:c>
      <x:c r="E4" s="6" t="str">
        <x:f>IF(C4="범위안",'단순회귀'!$I$14*SQRT(1+1/'단순회귀'!$I$2+(A4-'단순회귀'!$I$3)^2/'단순회귀'!$I$5),C4)</x:f>
        <x:v>범위밖</x:v>
      </x:c>
      <x:c r="F4" s="6" t="str">
        <x:f>IF(C4="범위안",B4-'단순회귀'!$I$17*D4,C4)</x:f>
        <x:v>범위밖</x:v>
      </x:c>
      <x:c r="G4" s="6" t="str">
        <x:f>IF(C4="범위안",B4+'단순회귀'!$I$17*D4,C4)</x:f>
        <x:v>범위밖</x:v>
      </x:c>
      <x:c r="H4" s="6" t="str">
        <x:f>IF(C4="범위안",B4-'단순회귀'!$I$17*E4,C4)</x:f>
        <x:v>범위밖</x:v>
      </x:c>
      <x:c r="I4" s="6" t="str">
        <x:f>IF(C4="범위안",B4+'단순회귀'!$I$17*E4,C4)</x:f>
        <x:v>범위밖</x:v>
      </x:c>
      <x:c r="J4" s="1"/>
      <x:c r="K4" s="1"/>
      <x:c r="L4" s="1"/>
      <x:c r="M4" s="1"/>
      <x:c r="N4" s="1"/>
    </x:row>
    <x:row r="5" ht="25" customHeight="1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</x:row>
    <x:row r="6" ht="25" customHeight="1">
      <x:c r="A6" s="1"/>
      <x:c r="B6" s="1"/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</x:row>
    <x:row r="7" ht="25" customHeight="1">
      <x:c r="A7" s="1"/>
      <x:c r="B7" s="1"/>
      <x:c r="C7" s="1"/>
      <x:c r="D7" s="1"/>
      <x:c r="E7" s="1"/>
      <x:c r="F7" s="1"/>
      <x:c r="G7" s="1"/>
      <x:c r="H7" s="1"/>
      <x:c r="I7" s="1"/>
      <x:c r="J7" s="1"/>
      <x:c r="K7" s="1"/>
      <x:c r="L7" s="1"/>
      <x:c r="M7" s="1"/>
      <x:c r="N7" s="1"/>
    </x:row>
    <x:row r="8" ht="25" customHeight="1">
      <x:c r="A8" s="1"/>
      <x:c r="B8" s="1"/>
      <x:c r="C8" s="1"/>
      <x:c r="D8" s="1"/>
      <x:c r="E8" s="1"/>
      <x:c r="F8" s="1"/>
      <x:c r="G8" s="1"/>
      <x:c r="H8" s="1"/>
      <x:c r="I8" s="1"/>
      <x:c r="J8" s="1"/>
      <x:c r="K8" s="1"/>
      <x:c r="L8" s="1"/>
      <x:c r="M8" s="1"/>
      <x:c r="N8" s="1"/>
    </x:row>
    <x:row r="9" ht="29" customHeight="1">
      <x:c r="A9" s="4" t="str">
        <x:v>별도기록</x:v>
      </x:c>
      <x:c r="B9" s="4" t="str">
        <x:v>거리(km)</x:v>
      </x:c>
      <x:c r="C9" s="4" t="str">
        <x:v>시간(분)</x:v>
      </x:c>
      <x:c r="D9" s="4" t="str">
        <x:v>고정식 예측</x:v>
      </x:c>
      <x:c r="E9" s="4" t="str">
        <x:v>새 오차</x:v>
      </x:c>
      <x:c r="F9" s="4" t="str">
        <x:v>새 오차²</x:v>
      </x:c>
      <x:c r="G9" s="1"/>
      <x:c r="H9" s="4" t="str">
        <x:v>별도자료 오차</x:v>
      </x:c>
      <x:c r="I9" s="4" t="str">
        <x:v>값</x:v>
      </x:c>
      <x:c r="J9" s="1"/>
      <x:c r="K9" s="1"/>
      <x:c r="L9" s="1"/>
      <x:c r="M9" s="1"/>
      <x:c r="N9" s="1"/>
    </x:row>
    <x:row r="10" ht="25" customHeight="1">
      <x:c r="A10" s="1" t="n">
        <x:v>1</x:v>
      </x:c>
      <x:c r="B10" s="5" t="n">
        <x:v>2</x:v>
      </x:c>
      <x:c r="C10" s="5" t="n">
        <x:v>16</x:v>
      </x:c>
      <x:c r="D10" s="1" t="n">
        <x:f>'단순회귀'!$I$7+'단순회귀'!$I$8*B10</x:f>
        <x:v>14</x:v>
      </x:c>
      <x:c r="E10" s="1" t="n">
        <x:f>C10-D10</x:f>
        <x:v>2</x:v>
      </x:c>
      <x:c r="F10" s="1" t="n">
        <x:f>E10^2</x:f>
        <x:v>4</x:v>
      </x:c>
      <x:c r="G10" s="1"/>
      <x:c r="H10" s="1" t="str">
        <x:v>새 오차제곱합</x:v>
      </x:c>
      <x:c r="I10" s="6" t="n">
        <x:f>SUM(F10:F12)</x:f>
        <x:v>33</x:v>
      </x:c>
      <x:c r="J10" s="1"/>
      <x:c r="K10" s="1"/>
      <x:c r="L10" s="1"/>
      <x:c r="M10" s="1"/>
      <x:c r="N10" s="1"/>
    </x:row>
    <x:row r="11" ht="25" customHeight="1">
      <x:c r="A11" s="1" t="n">
        <x:v>2</x:v>
      </x:c>
      <x:c r="B11" s="5" t="n">
        <x:v>4.5</x:v>
      </x:c>
      <x:c r="C11" s="5" t="n">
        <x:v>21</x:v>
      </x:c>
      <x:c r="D11" s="1" t="n">
        <x:f>'단순회귀'!$I$7+'단순회귀'!$I$8*B11</x:f>
        <x:v>19</x:v>
      </x:c>
      <x:c r="E11" s="1" t="n">
        <x:f>C11-D11</x:f>
        <x:v>2</x:v>
      </x:c>
      <x:c r="F11" s="1" t="n">
        <x:f>E11^2</x:f>
        <x:v>4</x:v>
      </x:c>
      <x:c r="G11" s="1"/>
      <x:c r="H11" s="1" t="str">
        <x:v>새 RMSE(분)</x:v>
      </x:c>
      <x:c r="I11" s="6" t="n">
        <x:f>SQRT(I10/COUNT(C10:C12))</x:f>
        <x:v>3.3166247903554</x:v>
      </x:c>
      <x:c r="J11" s="1"/>
      <x:c r="K11" s="1"/>
      <x:c r="L11" s="1"/>
      <x:c r="M11" s="1"/>
      <x:c r="N11" s="1"/>
    </x:row>
    <x:row r="12" ht="25" customHeight="1">
      <x:c r="A12" s="1" t="n">
        <x:v>3</x:v>
      </x:c>
      <x:c r="B12" s="5" t="n">
        <x:v>7</x:v>
      </x:c>
      <x:c r="C12" s="5" t="n">
        <x:v>29</x:v>
      </x:c>
      <x:c r="D12" s="1" t="n">
        <x:f>'단순회귀'!$I$7+'단순회귀'!$I$8*B12</x:f>
        <x:v>24</x:v>
      </x:c>
      <x:c r="E12" s="1" t="n">
        <x:f>C12-D12</x:f>
        <x:v>5</x:v>
      </x:c>
      <x:c r="F12" s="1" t="n">
        <x:f>E12^2</x:f>
        <x:v>25</x:v>
      </x:c>
      <x:c r="G12" s="1"/>
      <x:c r="H12" s="1" t="str">
        <x:v>적합 RMSE(분)</x:v>
      </x:c>
      <x:c r="I12" s="6" t="n">
        <x:f>SQRT('단순회귀'!I11/'단순회귀'!I2)</x:f>
        <x:v>1</x:v>
      </x:c>
      <x:c r="J12" s="1"/>
      <x:c r="K12" s="1"/>
      <x:c r="L12" s="1"/>
      <x:c r="M12" s="1"/>
      <x:c r="N12" s="1"/>
    </x:row>
    <x:row r="13" ht="25" customHeight="1">
      <x:c r="A13" s="1"/>
      <x:c r="B13" s="1"/>
      <x:c r="C13" s="1"/>
      <x:c r="D13" s="1"/>
      <x:c r="E13" s="1"/>
      <x:c r="F13" s="1"/>
      <x:c r="G13" s="1"/>
      <x:c r="H13" s="1"/>
      <x:c r="I13" s="1"/>
      <x:c r="J13" s="1"/>
      <x:c r="K13" s="1"/>
      <x:c r="L13" s="1"/>
      <x:c r="M13" s="1"/>
      <x:c r="N13" s="1"/>
    </x:row>
    <x:row r="14" ht="25" customHeight="1">
      <x:c r="A14" s="1" t="str">
        <x:v>별도3건은 계수 추정에 포함하지 않는다. 범위밖 점추정은 식 계산값이며 적용근거는 별도다.</x:v>
      </x:c>
      <x:c r="B14" s="1"/>
      <x:c r="C14" s="1"/>
      <x:c r="D14" s="1"/>
      <x:c r="E14" s="1"/>
      <x:c r="F14" s="1"/>
      <x:c r="G14" s="1"/>
      <x:c r="H14" s="1"/>
      <x:c r="I14" s="1"/>
      <x:c r="J14" s="1"/>
      <x:c r="K14" s="1"/>
      <x:c r="L14" s="1"/>
      <x:c r="M14" s="1"/>
      <x:c r="N14" s="1"/>
    </x:row>
    <x:row r="15" ht="25" customHeight="1">
      <x:c r="A15" s="1"/>
      <x:c r="B15" s="1"/>
      <x:c r="C15" s="1"/>
      <x:c r="D15" s="1"/>
      <x:c r="E15" s="1"/>
      <x:c r="F15" s="1"/>
      <x:c r="G15" s="1"/>
      <x:c r="H15" s="1"/>
      <x:c r="I15" s="1"/>
      <x:c r="J15" s="1"/>
      <x:c r="K15" s="1"/>
      <x:c r="L15" s="1"/>
      <x:c r="M15" s="1"/>
      <x:c r="N15" s="1"/>
    </x:row>
    <x:row r="16" ht="25" customHeight="1">
      <x:c r="A16" s="1"/>
      <x:c r="B16" s="1"/>
      <x:c r="C16" s="1"/>
      <x:c r="D16" s="1"/>
      <x:c r="E16" s="1"/>
      <x:c r="F16" s="1"/>
      <x:c r="G16" s="1"/>
      <x:c r="H16" s="1"/>
      <x:c r="I16" s="1"/>
      <x:c r="J16" s="1"/>
      <x:c r="K16" s="1"/>
      <x:c r="L16" s="1"/>
      <x:c r="M16" s="1"/>
      <x:c r="N16" s="1"/>
    </x:row>
    <x:row r="17" ht="45" customHeight="1">
      <x:c r="A17" s="8" t="str">
        <x:v>질문거리(km)</x:v>
      </x:c>
      <x:c r="B17" s="8" t="str">
        <x:v>식의 점추정(분)</x:v>
      </x:c>
      <x:c r="C17" s="8" t="str">
        <x:v>거리 범위</x:v>
      </x:c>
      <x:c r="D17" s="8" t="str">
        <x:v>평균SE</x:v>
      </x:c>
      <x:c r="E17" s="8" t="str">
        <x:v>새 관측SE</x:v>
      </x:c>
      <x:c r="F17" s="8" t="str">
        <x:v>평균95% 하한</x:v>
      </x:c>
      <x:c r="G17" s="8" t="str">
        <x:v>평균95% 상한</x:v>
      </x:c>
      <x:c r="H17" s="8" t="str">
        <x:v>예측95% 하한</x:v>
      </x:c>
      <x:c r="I17" s="8" t="str">
        <x:v>예측95% 상한</x:v>
      </x:c>
      <x:c r="J17" s="1"/>
      <x:c r="K17" s="1"/>
      <x:c r="L17" s="1"/>
      <x:c r="M17" s="1"/>
      <x:c r="N17" s="1"/>
    </x:row>
    <x:row r="18" ht="25" customHeight="1">
      <x:c r="A18" s="5" t="n">
        <x:v>3.5</x:v>
      </x:c>
      <x:c r="B18" s="6" t="n">
        <x:f>IF(ISNUMBER(A18),'단순회귀'!$I$51+'단순회귀'!$I$52*A18,"입력필요")</x:f>
        <x:v>15.5</x:v>
      </x:c>
      <x:c r="C18" s="9" t="str">
        <x:f>IF(ISNUMBER(A18),IF(OR(A18&lt;MIN('단순회귀'!$B$46:$B$51),A18&gt;MAX('단순회귀'!$B$46:$B$51)),"범위밖","범위안"),"입력필요")</x:f>
        <x:v>범위안</x:v>
      </x:c>
      <x:c r="D18" s="6" t="n">
        <x:f>IF(C18="범위안",'단순회귀'!$I$58*SQRT(1/'단순회귀'!$I$46+(A18-'단순회귀'!$I$47)^2/'단순회귀'!$I$49),C18)</x:f>
        <x:v>0.408248290463863</x:v>
      </x:c>
      <x:c r="E18" s="6" t="n">
        <x:f>IF(C18="범위안",'단순회귀'!$I$58*SQRT(1+1/'단순회귀'!$I$46+(A18-'단순회귀'!$I$47)^2/'단순회귀'!$I$49),C18)</x:f>
        <x:v>1.0801234497346435</x:v>
      </x:c>
      <x:c r="F18" s="6" t="n">
        <x:f>IF(C18="범위안",B18-'단순회귀'!$I$61*D18,C18)</x:f>
        <x:v>14.366521035047391</x:v>
      </x:c>
      <x:c r="G18" s="6" t="n">
        <x:f>IF(C18="범위안",B18+'단순회귀'!$I$61*D18,C18)</x:f>
        <x:v>16.63347896495261</x:v>
      </x:c>
      <x:c r="H18" s="6" t="n">
        <x:f>IF(C18="범위안",B18-'단순회귀'!$I$61*E18,C18)</x:f>
        <x:v>12.501096542412501</x:v>
      </x:c>
      <x:c r="I18" s="6" t="n">
        <x:f>IF(C18="범위안",B18+'단순회귀'!$I$61*E18,C18)</x:f>
        <x:v>18.4989034575875</x:v>
      </x:c>
      <x:c r="J18" s="1"/>
      <x:c r="K18" s="1"/>
      <x:c r="L18" s="1"/>
      <x:c r="M18" s="1"/>
      <x:c r="N18" s="1"/>
    </x:row>
    <x:row r="19" ht="25" customHeight="1">
      <x:c r="A19" s="1"/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  <x:c r="M19" s="1"/>
      <x:c r="N19" s="1"/>
    </x:row>
    <x:row r="20" ht="25" customHeight="1">
      <x:c r="A20" s="1"/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  <x:c r="M20" s="1"/>
      <x:c r="N20" s="1"/>
    </x:row>
    <x:row r="21" ht="25" customHeight="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  <x:c r="M21" s="1"/>
      <x:c r="N21" s="1"/>
    </x:row>
    <x:row r="22" ht="25" customHeight="1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</x:row>
    <x:row r="23" ht="25" customHeight="1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  <x:c r="M23" s="1"/>
      <x:c r="N23" s="1"/>
    </x:row>
    <x:row r="24" ht="25" customHeight="1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  <x:c r="M24" s="1"/>
      <x:c r="N24" s="1"/>
    </x:row>
    <x:row r="25" ht="25" customHeight="1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</x:row>
    <x:row r="26" ht="25" customHeight="1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</x:row>
    <x:row r="27" ht="25" customHeight="1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</x:row>
    <x:row r="28" ht="25" customHeight="1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</x:row>
    <x:row r="29" ht="25" customHeight="1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</x:row>
    <x:row r="30" ht="25" customHeight="1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</x:row>
    <x:row r="31" ht="25" customHeight="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</x:row>
    <x:row r="32" ht="25" customHeight="1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</x:row>
    <x:row r="33" ht="25" customHeight="1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</x:row>
    <x:row r="34" ht="25" customHeight="1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</x:row>
    <x:row r="35" ht="25" customHeight="1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</x:row>
    <x:row r="36" ht="25" customHeight="1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</x:row>
    <x:row r="37" ht="25" customHeight="1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</x:row>
    <x:row r="38" ht="25" customHeight="1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</x:row>
    <x:row r="39" ht="25" customHeight="1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</x:row>
    <x:row r="40" ht="25" customHeight="1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</x:row>
    <x:row r="41" ht="25" customHeight="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</x:row>
    <x:row r="42" ht="25" customHeight="1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</x:row>
    <x:row r="43" ht="25" customHeight="1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</x:row>
    <x:row r="44" ht="25" customHeight="1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</x:row>
    <x:row r="45" ht="25" customHeight="1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</x:row>
    <x:row r="46" ht="25" customHeight="1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</x:row>
    <x:row r="47" ht="25" customHeight="1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</x:row>
    <x:row r="48" ht="25" customHeight="1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</x:row>
    <x:row r="49" ht="25" customHeight="1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</x:row>
    <x:row r="50" ht="25" customHeight="1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</x:row>
    <x:row r="51" ht="25" customHeight="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</x:row>
    <x:row r="52" ht="25" customHeight="1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</x:row>
    <x:row r="53" ht="25" customHeight="1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</x:row>
    <x:row r="54" ht="25" customHeight="1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</x:row>
    <x:row r="55" ht="25" customHeight="1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</x:row>
    <x:row r="56" ht="25" customHeight="1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</x:row>
    <x:row r="57" ht="25" customHeight="1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</x:row>
    <x:row r="58" ht="25" customHeight="1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</x:row>
    <x:row r="59" ht="25" customHeight="1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</x:row>
    <x:row r="60" ht="25" customHeight="1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</x:row>
    <x:row r="61" ht="25" customHeight="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</x:row>
    <x:row r="62" ht="25" customHeight="1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</x:row>
    <x:row r="63" ht="25" customHeight="1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</x:row>
    <x:row r="64" ht="25" customHeight="1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</x:row>
    <x:row r="65" ht="25" customHeight="1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</x:row>
    <x:row r="66" ht="25" customHeight="1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  <x:c r="M66" s="1"/>
      <x:c r="N66" s="1"/>
    </x:row>
    <x:row r="67" ht="25" customHeight="1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  <x:c r="M67" s="1"/>
      <x:c r="N67" s="1"/>
    </x:row>
    <x:row r="68" ht="25" customHeight="1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  <x:c r="M68" s="1"/>
      <x:c r="N68" s="1"/>
    </x:row>
    <x:row r="69" ht="25" customHeight="1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  <x:c r="M69" s="1"/>
      <x:c r="N69" s="1"/>
    </x:row>
    <x:row r="70" ht="25" customHeight="1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  <x:c r="M70" s="1"/>
      <x:c r="N70" s="1"/>
    </x:row>
    <x:row r="71" ht="25" customHeight="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  <x:c r="M71" s="1"/>
      <x:c r="N71" s="1"/>
    </x:row>
    <x:row r="72" ht="25" customHeight="1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  <x:c r="M72" s="1"/>
      <x:c r="N72" s="1"/>
    </x:row>
    <x:row r="73" ht="25" customHeight="1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  <x:c r="M73" s="1"/>
      <x:c r="N73" s="1"/>
    </x:row>
    <x:row r="74" ht="25" customHeight="1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/>
      <x:c r="N74" s="1"/>
    </x:row>
    <x:row r="75" ht="25" customHeight="1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  <x:c r="M75" s="1"/>
      <x:c r="N75" s="1"/>
    </x:row>
    <x:row r="76" ht="25" customHeight="1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/>
      <x:c r="N76" s="1"/>
    </x:row>
    <x:row r="77" ht="25" customHeight="1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  <x:c r="M77" s="1"/>
      <x:c r="N77" s="1"/>
    </x:row>
    <x:row r="78" ht="25" customHeight="1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  <x:c r="M78" s="1"/>
      <x:c r="N78" s="1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4" hidden="0" customWidth="1"/>
    <x:col min="8" max="8" width="30" hidden="0" customWidth="1"/>
    <x:col min="9" max="9" width="24" hidden="0" customWidth="1"/>
    <x:col min="10" max="10" width="16" hidden="0" customWidth="1"/>
    <x:col min="11" max="11" width="16" hidden="0" customWidth="1"/>
    <x:col min="12" max="12" width="16" hidden="0" customWidth="1"/>
    <x:col min="13" max="13" width="16" hidden="0" customWidth="1"/>
    <x:col min="14" max="14" width="16" hidden="0" customWidth="1"/>
  </x:cols>
  <x:sheetData>
    <x:row r="1" ht="29" customHeight="1">
      <x:c r="A1" s="4" t="str">
        <x:v>거리(km)</x:v>
      </x:c>
      <x:c r="B1" s="4" t="str">
        <x:v>주예제 잔차</x:v>
      </x:c>
      <x:c r="C1" s="4" t="str">
        <x:v>비교시간(분)</x:v>
      </x:c>
      <x:c r="D1" s="4" t="str">
        <x:v>비교예측(분)</x:v>
      </x:c>
      <x:c r="E1" s="4" t="str">
        <x:v>비교잔차(분)</x:v>
      </x:c>
      <x:c r="F1" s="1"/>
      <x:c r="G1" s="1"/>
      <x:c r="H1" s="4" t="str">
        <x:v>곡선비교의 직선적합</x:v>
      </x:c>
      <x:c r="I1" s="4" t="str">
        <x:v>값</x:v>
      </x:c>
      <x:c r="J1" s="1"/>
      <x:c r="K1" s="1"/>
      <x:c r="L1" s="1"/>
      <x:c r="M1" s="1"/>
      <x:c r="N1" s="1"/>
    </x:row>
    <x:row r="2" ht="25" customHeight="1">
      <x:c r="A2" s="1" t="n">
        <x:v>1</x:v>
      </x:c>
      <x:c r="B2" s="1" t="n">
        <x:f>'단순회귀'!E2</x:f>
        <x:v>1</x:v>
      </x:c>
      <x:c r="C2" s="5" t="n">
        <x:v>19</x:v>
      </x:c>
      <x:c r="D2" s="1" t="n">
        <x:f>$I$2+$I$3*A2</x:f>
        <x:v>12</x:v>
      </x:c>
      <x:c r="E2" s="1" t="n">
        <x:f>C2-D2</x:f>
        <x:v>7</x:v>
      </x:c>
      <x:c r="F2" s="1"/>
      <x:c r="G2" s="1"/>
      <x:c r="H2" s="1" t="str">
        <x:v>절편</x:v>
      </x:c>
      <x:c r="I2" s="1" t="n">
        <x:f>INTERCEPT(C2:C9,A2:A9)</x:f>
        <x:v>10</x:v>
      </x:c>
      <x:c r="J2" s="1"/>
      <x:c r="K2" s="1"/>
      <x:c r="L2" s="1"/>
      <x:c r="M2" s="1"/>
      <x:c r="N2" s="1"/>
    </x:row>
    <x:row r="3" ht="25" customHeight="1">
      <x:c r="A3" s="1" t="n">
        <x:v>2</x:v>
      </x:c>
      <x:c r="B3" s="1" t="n">
        <x:f>'단순회귀'!E3</x:f>
        <x:v>-1</x:v>
      </x:c>
      <x:c r="C3" s="5" t="n">
        <x:v>15</x:v>
      </x:c>
      <x:c r="D3" s="1" t="n">
        <x:f>$I$2+$I$3*A3</x:f>
        <x:v>14</x:v>
      </x:c>
      <x:c r="E3" s="1" t="n">
        <x:f>C3-D3</x:f>
        <x:v>1</x:v>
      </x:c>
      <x:c r="F3" s="1"/>
      <x:c r="G3" s="1"/>
      <x:c r="H3" s="1" t="str">
        <x:v>기울기</x:v>
      </x:c>
      <x:c r="I3" s="1" t="n">
        <x:f>SLOPE(C2:C9,A2:A9)</x:f>
        <x:v>2</x:v>
      </x:c>
      <x:c r="J3" s="1"/>
      <x:c r="K3" s="1"/>
      <x:c r="L3" s="1"/>
      <x:c r="M3" s="1"/>
      <x:c r="N3" s="1"/>
    </x:row>
    <x:row r="4" ht="25" customHeight="1">
      <x:c r="A4" s="1" t="n">
        <x:v>3</x:v>
      </x:c>
      <x:c r="B4" s="1" t="n">
        <x:f>'단순회귀'!E4</x:f>
        <x:v>-1</x:v>
      </x:c>
      <x:c r="C4" s="5" t="n">
        <x:v>13</x:v>
      </x:c>
      <x:c r="D4" s="1" t="n">
        <x:f>$I$2+$I$3*A4</x:f>
        <x:v>16</x:v>
      </x:c>
      <x:c r="E4" s="1" t="n">
        <x:f>C4-D4</x:f>
        <x:v>-3</x:v>
      </x:c>
      <x:c r="F4" s="1"/>
      <x:c r="G4" s="1"/>
      <x:c r="H4" s="1" t="str">
        <x:v>잔차합</x:v>
      </x:c>
      <x:c r="I4" s="1" t="n">
        <x:f>SUM(E2:E9)</x:f>
        <x:v>0</x:v>
      </x:c>
      <x:c r="J4" s="1"/>
      <x:c r="K4" s="1"/>
      <x:c r="L4" s="1"/>
      <x:c r="M4" s="1"/>
      <x:c r="N4" s="1"/>
    </x:row>
    <x:row r="5" ht="25" customHeight="1">
      <x:c r="A5" s="1" t="n">
        <x:v>4</x:v>
      </x:c>
      <x:c r="B5" s="1" t="n">
        <x:f>'단순회귀'!E5</x:f>
        <x:v>1</x:v>
      </x:c>
      <x:c r="C5" s="5" t="n">
        <x:v>13</x:v>
      </x:c>
      <x:c r="D5" s="1" t="n">
        <x:f>$I$2+$I$3*A5</x:f>
        <x:v>18</x:v>
      </x:c>
      <x:c r="E5" s="1" t="n">
        <x:f>C5-D5</x:f>
        <x:v>-5</x:v>
      </x:c>
      <x:c r="F5" s="1"/>
      <x:c r="G5" s="1"/>
      <x:c r="H5" s="1" t="str">
        <x:v>잔차제곱합</x:v>
      </x:c>
      <x:c r="I5" s="1" t="n">
        <x:f>SUMSQ(E2:E9)</x:f>
        <x:v>168</x:v>
      </x:c>
      <x:c r="J5" s="1"/>
      <x:c r="K5" s="1"/>
      <x:c r="L5" s="1"/>
      <x:c r="M5" s="1"/>
      <x:c r="N5" s="1"/>
    </x:row>
    <x:row r="6" ht="25" customHeight="1">
      <x:c r="A6" s="1" t="n">
        <x:v>5</x:v>
      </x:c>
      <x:c r="B6" s="1" t="n">
        <x:f>'단순회귀'!E6</x:f>
        <x:v>1</x:v>
      </x:c>
      <x:c r="C6" s="5" t="n">
        <x:v>15</x:v>
      </x:c>
      <x:c r="D6" s="1" t="n">
        <x:f>$I$2+$I$3*A6</x:f>
        <x:v>20</x:v>
      </x:c>
      <x:c r="E6" s="1" t="n">
        <x:f>C6-D6</x:f>
        <x:v>-5</x:v>
      </x:c>
      <x:c r="F6" s="1"/>
      <x:c r="G6" s="1"/>
      <x:c r="H6" s="1" t="str">
        <x:v>R²</x:v>
      </x:c>
      <x:c r="I6" s="1" t="n">
        <x:f>RSQ(C2:C9,A2:A9)</x:f>
        <x:v>0.5000000000000001</x:v>
      </x:c>
      <x:c r="J6" s="1"/>
      <x:c r="K6" s="1"/>
      <x:c r="L6" s="1"/>
      <x:c r="M6" s="1"/>
      <x:c r="N6" s="1"/>
    </x:row>
    <x:row r="7" ht="25" customHeight="1">
      <x:c r="A7" s="1" t="n">
        <x:v>6</x:v>
      </x:c>
      <x:c r="B7" s="1" t="n">
        <x:f>'단순회귀'!E7</x:f>
        <x:v>-1</x:v>
      </x:c>
      <x:c r="C7" s="5" t="n">
        <x:v>19</x:v>
      </x:c>
      <x:c r="D7" s="1" t="n">
        <x:f>$I$2+$I$3*A7</x:f>
        <x:v>22</x:v>
      </x:c>
      <x:c r="E7" s="1" t="n">
        <x:f>C7-D7</x:f>
        <x:v>-3</x:v>
      </x:c>
      <x:c r="F7" s="1"/>
      <x:c r="G7" s="1"/>
      <x:c r="H7" s="1"/>
      <x:c r="I7" s="1"/>
      <x:c r="J7" s="1"/>
      <x:c r="K7" s="1"/>
      <x:c r="L7" s="1"/>
      <x:c r="M7" s="1"/>
      <x:c r="N7" s="1"/>
    </x:row>
    <x:row r="8" ht="25" customHeight="1">
      <x:c r="A8" s="1" t="n">
        <x:v>7</x:v>
      </x:c>
      <x:c r="B8" s="1" t="n">
        <x:f>'단순회귀'!E8</x:f>
        <x:v>-1</x:v>
      </x:c>
      <x:c r="C8" s="5" t="n">
        <x:v>25</x:v>
      </x:c>
      <x:c r="D8" s="1" t="n">
        <x:f>$I$2+$I$3*A8</x:f>
        <x:v>24</x:v>
      </x:c>
      <x:c r="E8" s="1" t="n">
        <x:f>C8-D8</x:f>
        <x:v>1</x:v>
      </x:c>
      <x:c r="F8" s="1"/>
      <x:c r="G8" s="1"/>
      <x:c r="H8" s="1"/>
      <x:c r="I8" s="1"/>
      <x:c r="J8" s="1"/>
      <x:c r="K8" s="1"/>
      <x:c r="L8" s="1"/>
      <x:c r="M8" s="1"/>
      <x:c r="N8" s="1"/>
    </x:row>
    <x:row r="9" ht="25" customHeight="1">
      <x:c r="A9" s="1" t="n">
        <x:v>8</x:v>
      </x:c>
      <x:c r="B9" s="1" t="n">
        <x:f>'단순회귀'!E9</x:f>
        <x:v>1</x:v>
      </x:c>
      <x:c r="C9" s="5" t="n">
        <x:v>33</x:v>
      </x:c>
      <x:c r="D9" s="1" t="n">
        <x:f>$I$2+$I$3*A9</x:f>
        <x:v>26</x:v>
      </x:c>
      <x:c r="E9" s="1" t="n">
        <x:f>C9-D9</x:f>
        <x:v>7</x:v>
      </x:c>
      <x:c r="F9" s="1"/>
      <x:c r="G9" s="1"/>
      <x:c r="H9" s="1"/>
      <x:c r="I9" s="1"/>
      <x:c r="J9" s="1"/>
      <x:c r="K9" s="1"/>
      <x:c r="L9" s="1"/>
      <x:c r="M9" s="1"/>
      <x:c r="N9" s="1"/>
    </x:row>
    <x:row r="10" ht="25" customHeight="1">
      <x:c r="A10" s="1"/>
      <x:c r="B10" s="1"/>
      <x:c r="C10" s="1"/>
      <x:c r="D10" s="1"/>
      <x:c r="E10" s="1"/>
      <x:c r="F10" s="1"/>
      <x:c r="G10" s="1"/>
      <x:c r="H10" s="1"/>
      <x:c r="I10" s="1"/>
      <x:c r="J10" s="1"/>
      <x:c r="K10" s="1"/>
      <x:c r="L10" s="1"/>
      <x:c r="M10" s="1"/>
      <x:c r="N10" s="1"/>
    </x:row>
    <x:row r="11" ht="25" customHeight="1">
      <x:c r="A11" s="1"/>
      <x:c r="B11" s="1"/>
      <x:c r="C11" s="1"/>
      <x:c r="D11" s="1"/>
      <x:c r="E11" s="1"/>
      <x:c r="F11" s="1"/>
      <x:c r="G11" s="1"/>
      <x:c r="H11" s="1"/>
      <x:c r="I11" s="1"/>
      <x:c r="J11" s="1"/>
      <x:c r="K11" s="1"/>
      <x:c r="L11" s="1"/>
      <x:c r="M11" s="1"/>
      <x:c r="N11" s="1"/>
    </x:row>
    <x:row r="12" ht="25" customHeight="1">
      <x:c r="A12" s="1" t="str">
        <x:v>비교용 구성 자료. 잔차합0과 직선의 적절성은 구별한다.</x:v>
      </x:c>
      <x:c r="B12" s="1"/>
      <x:c r="C12" s="1"/>
      <x:c r="D12" s="1"/>
      <x:c r="E12" s="1"/>
      <x:c r="F12" s="1"/>
      <x:c r="G12" s="1"/>
      <x:c r="H12" s="1"/>
      <x:c r="I12" s="1"/>
      <x:c r="J12" s="1"/>
      <x:c r="K12" s="1"/>
      <x:c r="L12" s="1"/>
      <x:c r="M12" s="1"/>
      <x:c r="N12" s="1"/>
    </x:row>
    <x:row r="13" ht="25" customHeight="1">
      <x:c r="A13" s="1"/>
      <x:c r="B13" s="1"/>
      <x:c r="C13" s="1"/>
      <x:c r="D13" s="1"/>
      <x:c r="E13" s="1"/>
      <x:c r="F13" s="1"/>
      <x:c r="G13" s="1"/>
      <x:c r="H13" s="1"/>
      <x:c r="I13" s="1"/>
      <x:c r="J13" s="1"/>
      <x:c r="K13" s="1"/>
      <x:c r="L13" s="1"/>
      <x:c r="M13" s="1"/>
      <x:c r="N13" s="1"/>
    </x:row>
    <x:row r="14" ht="25" customHeight="1">
      <x:c r="A14" s="1"/>
      <x:c r="B14" s="1"/>
      <x:c r="C14" s="1"/>
      <x:c r="D14" s="1"/>
      <x:c r="E14" s="1"/>
      <x:c r="F14" s="1"/>
      <x:c r="G14" s="1"/>
      <x:c r="H14" s="1"/>
      <x:c r="I14" s="1"/>
      <x:c r="J14" s="1"/>
      <x:c r="K14" s="1"/>
      <x:c r="L14" s="1"/>
      <x:c r="M14" s="1"/>
      <x:c r="N14" s="1"/>
    </x:row>
    <x:row r="15" ht="25" customHeight="1">
      <x:c r="A15" s="1"/>
      <x:c r="B15" s="1"/>
      <x:c r="C15" s="1"/>
      <x:c r="D15" s="1"/>
      <x:c r="E15" s="1"/>
      <x:c r="F15" s="1"/>
      <x:c r="G15" s="1"/>
      <x:c r="H15" s="1"/>
      <x:c r="I15" s="1"/>
      <x:c r="J15" s="1"/>
      <x:c r="K15" s="1"/>
      <x:c r="L15" s="1"/>
      <x:c r="M15" s="1"/>
      <x:c r="N15" s="1"/>
    </x:row>
    <x:row r="16" ht="25" customHeight="1">
      <x:c r="A16" s="1"/>
      <x:c r="B16" s="1"/>
      <x:c r="C16" s="1"/>
      <x:c r="D16" s="1"/>
      <x:c r="E16" s="1"/>
      <x:c r="F16" s="1"/>
      <x:c r="G16" s="1"/>
      <x:c r="H16" s="1"/>
      <x:c r="I16" s="1"/>
      <x:c r="J16" s="1"/>
      <x:c r="K16" s="1"/>
      <x:c r="L16" s="1"/>
      <x:c r="M16" s="1"/>
      <x:c r="N16" s="1"/>
    </x:row>
    <x:row r="17" ht="25" customHeight="1">
      <x:c r="A17" s="1"/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</x:row>
    <x:row r="18" ht="25" customHeight="1">
      <x:c r="A18" s="1"/>
      <x:c r="B18" s="1"/>
      <x:c r="C18" s="1"/>
      <x:c r="D18" s="1"/>
      <x:c r="E18" s="1"/>
      <x:c r="F18" s="1"/>
      <x:c r="G18" s="1"/>
      <x:c r="H18" s="1"/>
      <x:c r="I18" s="1"/>
      <x:c r="J18" s="1"/>
      <x:c r="K18" s="1"/>
      <x:c r="L18" s="1"/>
      <x:c r="M18" s="1"/>
      <x:c r="N18" s="1"/>
    </x:row>
    <x:row r="19" ht="25" customHeight="1">
      <x:c r="A19" s="1"/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  <x:c r="M19" s="1"/>
      <x:c r="N19" s="1"/>
    </x:row>
    <x:row r="20" ht="25" customHeight="1">
      <x:c r="A20" s="1"/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  <x:c r="M20" s="1"/>
      <x:c r="N20" s="1"/>
    </x:row>
    <x:row r="21" ht="25" customHeight="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  <x:c r="M21" s="1"/>
      <x:c r="N21" s="1"/>
    </x:row>
    <x:row r="22" ht="25" customHeight="1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</x:row>
    <x:row r="23" ht="25" customHeight="1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  <x:c r="M23" s="1"/>
      <x:c r="N23" s="1"/>
    </x:row>
    <x:row r="24" ht="25" customHeight="1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  <x:c r="M24" s="1"/>
      <x:c r="N24" s="1"/>
    </x:row>
    <x:row r="25" ht="25" customHeight="1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</x:row>
    <x:row r="26" ht="25" customHeight="1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</x:row>
    <x:row r="27" ht="25" customHeight="1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</x:row>
    <x:row r="28" ht="25" customHeight="1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</x:row>
    <x:row r="29" ht="25" customHeight="1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</x:row>
    <x:row r="30" ht="25" customHeight="1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</x:row>
    <x:row r="31" ht="25" customHeight="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</x:row>
    <x:row r="32" ht="25" customHeight="1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</x:row>
    <x:row r="33" ht="25" customHeight="1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</x:row>
    <x:row r="34" ht="25" customHeight="1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</x:row>
    <x:row r="35" ht="25" customHeight="1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</x:row>
    <x:row r="36" ht="25" customHeight="1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</x:row>
    <x:row r="37" ht="25" customHeight="1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</x:row>
    <x:row r="38" ht="25" customHeight="1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</x:row>
    <x:row r="39" ht="25" customHeight="1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</x:row>
    <x:row r="40" ht="25" customHeight="1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</x:row>
    <x:row r="41" ht="25" customHeight="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</x:row>
    <x:row r="42" ht="25" customHeight="1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</x:row>
    <x:row r="43" ht="25" customHeight="1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</x:row>
    <x:row r="44" ht="25" customHeight="1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</x:row>
    <x:row r="45" ht="25" customHeight="1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</x:row>
    <x:row r="46" ht="25" customHeight="1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</x:row>
    <x:row r="47" ht="25" customHeight="1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</x:row>
    <x:row r="48" ht="25" customHeight="1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</x:row>
    <x:row r="49" ht="25" customHeight="1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</x:row>
    <x:row r="50" ht="25" customHeight="1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</x:row>
    <x:row r="51" ht="25" customHeight="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</x:row>
    <x:row r="52" ht="25" customHeight="1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</x:row>
    <x:row r="53" ht="25" customHeight="1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</x:row>
    <x:row r="54" ht="25" customHeight="1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</x:row>
    <x:row r="55" ht="25" customHeight="1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</x:row>
    <x:row r="56" ht="25" customHeight="1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</x:row>
    <x:row r="57" ht="25" customHeight="1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</x:row>
    <x:row r="58" ht="25" customHeight="1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</x:row>
    <x:row r="59" ht="25" customHeight="1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</x:row>
    <x:row r="60" ht="25" customHeight="1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</x:row>
    <x:row r="61" ht="25" customHeight="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</x:row>
    <x:row r="62" ht="25" customHeight="1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</x:row>
    <x:row r="63" ht="25" customHeight="1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</x:row>
    <x:row r="64" ht="25" customHeight="1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</x:row>
    <x:row r="65" ht="25" customHeight="1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</x:row>
    <x:row r="66" ht="25" customHeight="1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  <x:c r="M66" s="1"/>
      <x:c r="N66" s="1"/>
    </x:row>
    <x:row r="67" ht="25" customHeight="1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  <x:c r="M67" s="1"/>
      <x:c r="N67" s="1"/>
    </x:row>
    <x:row r="68" ht="25" customHeight="1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  <x:c r="M68" s="1"/>
      <x:c r="N68" s="1"/>
    </x:row>
    <x:row r="69" ht="25" customHeight="1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  <x:c r="M69" s="1"/>
      <x:c r="N69" s="1"/>
    </x:row>
    <x:row r="70" ht="25" customHeight="1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  <x:c r="M70" s="1"/>
      <x:c r="N70" s="1"/>
    </x:row>
    <x:row r="71" ht="25" customHeight="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  <x:c r="M71" s="1"/>
      <x:c r="N71" s="1"/>
    </x:row>
    <x:row r="72" ht="25" customHeight="1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  <x:c r="M72" s="1"/>
      <x:c r="N72" s="1"/>
    </x:row>
    <x:row r="73" ht="25" customHeight="1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  <x:c r="M73" s="1"/>
      <x:c r="N73" s="1"/>
    </x:row>
    <x:row r="74" ht="25" customHeight="1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/>
      <x:c r="N74" s="1"/>
    </x:row>
    <x:row r="75" ht="25" customHeight="1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  <x:c r="M75" s="1"/>
      <x:c r="N75" s="1"/>
    </x:row>
    <x:row r="76" ht="25" customHeight="1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/>
      <x:c r="N76" s="1"/>
    </x:row>
    <x:row r="77" ht="25" customHeight="1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  <x:c r="M77" s="1"/>
      <x:c r="N77" s="1"/>
    </x:row>
    <x:row r="78" ht="25" customHeight="1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  <x:c r="M78" s="1"/>
      <x:c r="N78" s="1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4" hidden="0" customWidth="1"/>
    <x:col min="8" max="8" width="30" hidden="0" customWidth="1"/>
    <x:col min="9" max="9" width="24" hidden="0" customWidth="1"/>
    <x:col min="10" max="10" width="16" hidden="0" customWidth="1"/>
    <x:col min="11" max="11" width="16" hidden="0" customWidth="1"/>
    <x:col min="12" max="12" width="16" hidden="0" customWidth="1"/>
    <x:col min="13" max="13" width="16" hidden="0" customWidth="1"/>
    <x:col min="14" max="14" width="16" hidden="0" customWidth="1"/>
  </x:cols>
  <x:sheetData>
    <x:row r="1" ht="29" customHeight="1">
      <x:c r="A1" s="4" t="str">
        <x:v>배송번호</x:v>
      </x:c>
      <x:c r="B1" s="4" t="str">
        <x:v>거리(km)</x:v>
      </x:c>
      <x:c r="C1" s="4" t="str">
        <x:v>혼잡1/평시0</x:v>
      </x:c>
      <x:c r="D1" s="4" t="str">
        <x:v>시간(분)</x:v>
      </x:c>
      <x:c r="E1" s="4" t="str">
        <x:v>예측값(분)</x:v>
      </x:c>
      <x:c r="F1" s="4" t="str">
        <x:v>잔차(분)</x:v>
      </x:c>
      <x:c r="G1" s="1"/>
      <x:c r="H1" s="4" t="str">
        <x:v>다중회귀 계산</x:v>
      </x:c>
      <x:c r="I1" s="4" t="str">
        <x:v>값</x:v>
      </x:c>
      <x:c r="J1" s="1"/>
      <x:c r="K1" s="1"/>
      <x:c r="L1" s="1"/>
      <x:c r="M1" s="1"/>
      <x:c r="N1" s="1"/>
    </x:row>
    <x:row r="2" ht="25" customHeight="1">
      <x:c r="A2" s="1" t="n">
        <x:v>1</x:v>
      </x:c>
      <x:c r="B2" s="5" t="n">
        <x:v>1</x:v>
      </x:c>
      <x:c r="C2" s="5" t="n">
        <x:v>0</x:v>
      </x:c>
      <x:c r="D2" s="5" t="n">
        <x:v>11</x:v>
      </x:c>
      <x:c r="E2" s="1" t="n">
        <x:f>$I$12+$I$13*B2+$I$14*C2</x:f>
        <x:v>10</x:v>
      </x:c>
      <x:c r="F2" s="1" t="n">
        <x:f>D2-E2</x:f>
        <x:v>1</x:v>
      </x:c>
      <x:c r="G2" s="1"/>
      <x:c r="H2" s="1" t="str">
        <x:v>관측 수 n</x:v>
      </x:c>
      <x:c r="I2" s="1" t="n">
        <x:f>COUNT(B2:B9)</x:f>
        <x:v>8</x:v>
      </x:c>
      <x:c r="J2" s="1"/>
      <x:c r="K2" s="1"/>
      <x:c r="L2" s="1"/>
      <x:c r="M2" s="1"/>
      <x:c r="N2" s="1"/>
    </x:row>
    <x:row r="3" ht="25" customHeight="1">
      <x:c r="A3" s="1" t="n">
        <x:v>2</x:v>
      </x:c>
      <x:c r="B3" s="5" t="n">
        <x:v>2</x:v>
      </x:c>
      <x:c r="C3" s="5" t="n">
        <x:v>0</x:v>
      </x:c>
      <x:c r="D3" s="5" t="n">
        <x:v>11</x:v>
      </x:c>
      <x:c r="E3" s="1" t="n">
        <x:f>$I$12+$I$13*B3+$I$14*C3</x:f>
        <x:v>12</x:v>
      </x:c>
      <x:c r="F3" s="1" t="n">
        <x:f>D3-E3</x:f>
        <x:v>-1</x:v>
      </x:c>
      <x:c r="G3" s="1"/>
      <x:c r="H3" s="1" t="str">
        <x:v>거리평균</x:v>
      </x:c>
      <x:c r="I3" s="6" t="n">
        <x:f>AVERAGE(B2:B9)</x:f>
        <x:v>4.5</x:v>
      </x:c>
      <x:c r="J3" s="1"/>
      <x:c r="K3" s="1"/>
      <x:c r="L3" s="1"/>
      <x:c r="M3" s="1"/>
      <x:c r="N3" s="1"/>
    </x:row>
    <x:row r="4" ht="25" customHeight="1">
      <x:c r="A4" s="1" t="n">
        <x:v>3</x:v>
      </x:c>
      <x:c r="B4" s="5" t="n">
        <x:v>3</x:v>
      </x:c>
      <x:c r="C4" s="5" t="n">
        <x:v>1</x:v>
      </x:c>
      <x:c r="D4" s="5" t="n">
        <x:v>18</x:v>
      </x:c>
      <x:c r="E4" s="1" t="n">
        <x:f>$I$12+$I$13*B4+$I$14*C4</x:f>
        <x:v>19</x:v>
      </x:c>
      <x:c r="F4" s="1" t="n">
        <x:f>D4-E4</x:f>
        <x:v>-1</x:v>
      </x:c>
      <x:c r="G4" s="1"/>
      <x:c r="H4" s="1" t="str">
        <x:v>시간대평균</x:v>
      </x:c>
      <x:c r="I4" s="6" t="n">
        <x:f>AVERAGE(C2:C9)</x:f>
        <x:v>0.5</x:v>
      </x:c>
      <x:c r="J4" s="1"/>
      <x:c r="K4" s="1"/>
      <x:c r="L4" s="1"/>
      <x:c r="M4" s="1"/>
      <x:c r="N4" s="1"/>
    </x:row>
    <x:row r="5" ht="25" customHeight="1">
      <x:c r="A5" s="1" t="n">
        <x:v>4</x:v>
      </x:c>
      <x:c r="B5" s="5" t="n">
        <x:v>4</x:v>
      </x:c>
      <x:c r="C5" s="5" t="n">
        <x:v>0</x:v>
      </x:c>
      <x:c r="D5" s="5" t="n">
        <x:v>17</x:v>
      </x:c>
      <x:c r="E5" s="1" t="n">
        <x:f>$I$12+$I$13*B5+$I$14*C5</x:f>
        <x:v>16</x:v>
      </x:c>
      <x:c r="F5" s="1" t="n">
        <x:f>D5-E5</x:f>
        <x:v>1</x:v>
      </x:c>
      <x:c r="G5" s="1"/>
      <x:c r="H5" s="1" t="str">
        <x:v>시간평균</x:v>
      </x:c>
      <x:c r="I5" s="6" t="n">
        <x:f>AVERAGE(D2:D9)</x:f>
        <x:v>19.5</x:v>
      </x:c>
      <x:c r="J5" s="1"/>
      <x:c r="K5" s="1"/>
      <x:c r="L5" s="1"/>
      <x:c r="M5" s="1"/>
      <x:c r="N5" s="1"/>
    </x:row>
    <x:row r="6" ht="25" customHeight="1">
      <x:c r="A6" s="1" t="n">
        <x:v>5</x:v>
      </x:c>
      <x:c r="B6" s="5" t="n">
        <x:v>5</x:v>
      </x:c>
      <x:c r="C6" s="5" t="n">
        <x:v>1</x:v>
      </x:c>
      <x:c r="D6" s="5" t="n">
        <x:v>24</x:v>
      </x:c>
      <x:c r="E6" s="1" t="n">
        <x:f>$I$12+$I$13*B6+$I$14*C6</x:f>
        <x:v>23</x:v>
      </x:c>
      <x:c r="F6" s="1" t="n">
        <x:f>D6-E6</x:f>
        <x:v>1</x:v>
      </x:c>
      <x:c r="G6" s="1"/>
      <x:c r="H6" s="1" t="str">
        <x:v>S_xx</x:v>
      </x:c>
      <x:c r="I6" s="6" t="n">
        <x:f>SUMSQ(B2:B9)-I2*I3^2</x:f>
        <x:v>42</x:v>
      </x:c>
      <x:c r="J6" s="1"/>
      <x:c r="K6" s="1"/>
      <x:c r="L6" s="1"/>
      <x:c r="M6" s="1"/>
      <x:c r="N6" s="1"/>
    </x:row>
    <x:row r="7" ht="25" customHeight="1">
      <x:c r="A7" s="1" t="n">
        <x:v>6</x:v>
      </x:c>
      <x:c r="B7" s="5" t="n">
        <x:v>6</x:v>
      </x:c>
      <x:c r="C7" s="5" t="n">
        <x:v>1</x:v>
      </x:c>
      <x:c r="D7" s="5" t="n">
        <x:v>24</x:v>
      </x:c>
      <x:c r="E7" s="1" t="n">
        <x:f>$I$12+$I$13*B7+$I$14*C7</x:f>
        <x:v>25</x:v>
      </x:c>
      <x:c r="F7" s="1" t="n">
        <x:f>D7-E7</x:f>
        <x:v>-1</x:v>
      </x:c>
      <x:c r="G7" s="1"/>
      <x:c r="H7" s="1" t="str">
        <x:v>S_zz</x:v>
      </x:c>
      <x:c r="I7" s="6" t="n">
        <x:f>SUMSQ(C2:C9)-I2*I4^2</x:f>
        <x:v>2</x:v>
      </x:c>
      <x:c r="J7" s="1"/>
      <x:c r="K7" s="1"/>
      <x:c r="L7" s="1"/>
      <x:c r="M7" s="1"/>
      <x:c r="N7" s="1"/>
    </x:row>
    <x:row r="8" ht="25" customHeight="1">
      <x:c r="A8" s="1" t="n">
        <x:v>7</x:v>
      </x:c>
      <x:c r="B8" s="5" t="n">
        <x:v>7</x:v>
      </x:c>
      <x:c r="C8" s="5" t="n">
        <x:v>0</x:v>
      </x:c>
      <x:c r="D8" s="5" t="n">
        <x:v>21</x:v>
      </x:c>
      <x:c r="E8" s="1" t="n">
        <x:f>$I$12+$I$13*B8+$I$14*C8</x:f>
        <x:v>22</x:v>
      </x:c>
      <x:c r="F8" s="1" t="n">
        <x:f>D8-E8</x:f>
        <x:v>-1</x:v>
      </x:c>
      <x:c r="G8" s="1"/>
      <x:c r="H8" s="1" t="str">
        <x:v>S_xz</x:v>
      </x:c>
      <x:c r="I8" s="6" t="n">
        <x:f>SUMPRODUCT(B2:B9,C2:C9)-I2*I3*I4</x:f>
        <x:v>4</x:v>
      </x:c>
      <x:c r="J8" s="1"/>
      <x:c r="K8" s="1"/>
      <x:c r="L8" s="1"/>
      <x:c r="M8" s="1"/>
      <x:c r="N8" s="1"/>
    </x:row>
    <x:row r="9" ht="25" customHeight="1">
      <x:c r="A9" s="1" t="n">
        <x:v>8</x:v>
      </x:c>
      <x:c r="B9" s="5" t="n">
        <x:v>8</x:v>
      </x:c>
      <x:c r="C9" s="5" t="n">
        <x:v>1</x:v>
      </x:c>
      <x:c r="D9" s="5" t="n">
        <x:v>30</x:v>
      </x:c>
      <x:c r="E9" s="1" t="n">
        <x:f>$I$12+$I$13*B9+$I$14*C9</x:f>
        <x:v>29</x:v>
      </x:c>
      <x:c r="F9" s="1" t="n">
        <x:f>D9-E9</x:f>
        <x:v>1</x:v>
      </x:c>
      <x:c r="G9" s="1"/>
      <x:c r="H9" s="1" t="str">
        <x:v>S_xy</x:v>
      </x:c>
      <x:c r="I9" s="6" t="n">
        <x:f>SUMPRODUCT(B2:B9,D2:D9)-I2*I3*I5</x:f>
        <x:v>104</x:v>
      </x:c>
      <x:c r="J9" s="1"/>
      <x:c r="K9" s="1"/>
      <x:c r="L9" s="1"/>
      <x:c r="M9" s="1"/>
      <x:c r="N9" s="1"/>
    </x:row>
    <x:row r="10" ht="25" customHeight="1">
      <x:c r="A10" s="1"/>
      <x:c r="B10" s="1"/>
      <x:c r="C10" s="1"/>
      <x:c r="D10" s="1"/>
      <x:c r="E10" s="1"/>
      <x:c r="F10" s="1"/>
      <x:c r="G10" s="1"/>
      <x:c r="H10" s="1" t="str">
        <x:v>S_zy</x:v>
      </x:c>
      <x:c r="I10" s="6" t="n">
        <x:f>SUMPRODUCT(C2:C9,D2:D9)-I2*I4*I5</x:f>
        <x:v>18</x:v>
      </x:c>
      <x:c r="J10" s="1"/>
      <x:c r="K10" s="1"/>
      <x:c r="L10" s="1"/>
      <x:c r="M10" s="1"/>
      <x:c r="N10" s="1"/>
    </x:row>
    <x:row r="11" ht="25" customHeight="1">
      <x:c r="A11" s="1"/>
      <x:c r="B11" s="1"/>
      <x:c r="C11" s="1"/>
      <x:c r="D11" s="1"/>
      <x:c r="E11" s="1"/>
      <x:c r="F11" s="1"/>
      <x:c r="G11" s="1"/>
      <x:c r="H11" s="1" t="str">
        <x:v>계산 분모</x:v>
      </x:c>
      <x:c r="I11" s="6" t="n">
        <x:f>I6*I7-I8^2</x:f>
        <x:v>68</x:v>
      </x:c>
      <x:c r="J11" s="1"/>
      <x:c r="K11" s="1"/>
      <x:c r="L11" s="1"/>
      <x:c r="M11" s="1"/>
      <x:c r="N11" s="1"/>
    </x:row>
    <x:row r="12" ht="25" customHeight="1">
      <x:c r="A12" s="1"/>
      <x:c r="B12" s="1"/>
      <x:c r="C12" s="1"/>
      <x:c r="D12" s="1"/>
      <x:c r="E12" s="1"/>
      <x:c r="F12" s="1"/>
      <x:c r="G12" s="1"/>
      <x:c r="H12" s="1" t="str">
        <x:v>절편(분)</x:v>
      </x:c>
      <x:c r="I12" s="6" t="n">
        <x:f>I5-I13*I3-I14*I4</x:f>
        <x:v>8</x:v>
      </x:c>
      <x:c r="J12" s="1"/>
      <x:c r="K12" s="1"/>
      <x:c r="L12" s="1"/>
      <x:c r="M12" s="1"/>
      <x:c r="N12" s="1"/>
    </x:row>
    <x:row r="13" ht="25" customHeight="1">
      <x:c r="A13" s="1"/>
      <x:c r="B13" s="1"/>
      <x:c r="C13" s="1"/>
      <x:c r="D13" s="1"/>
      <x:c r="E13" s="1"/>
      <x:c r="F13" s="1"/>
      <x:c r="G13" s="1"/>
      <x:c r="H13" s="1" t="str">
        <x:v>거리계수(분/km)</x:v>
      </x:c>
      <x:c r="I13" s="6" t="n">
        <x:f>(I9*I7-I10*I8)/I11</x:f>
        <x:v>2</x:v>
      </x:c>
      <x:c r="J13" s="1"/>
      <x:c r="K13" s="1"/>
      <x:c r="L13" s="1"/>
      <x:c r="M13" s="1"/>
      <x:c r="N13" s="1"/>
    </x:row>
    <x:row r="14" ht="25" customHeight="1">
      <x:c r="A14" s="1"/>
      <x:c r="B14" s="1"/>
      <x:c r="C14" s="1"/>
      <x:c r="D14" s="1"/>
      <x:c r="E14" s="1"/>
      <x:c r="F14" s="1"/>
      <x:c r="G14" s="1"/>
      <x:c r="H14" s="1" t="str">
        <x:v>시간대계수(분)</x:v>
      </x:c>
      <x:c r="I14" s="6" t="n">
        <x:f>(I10*I6-I9*I8)/I11</x:f>
        <x:v>5</x:v>
      </x:c>
      <x:c r="J14" s="1"/>
      <x:c r="K14" s="1"/>
      <x:c r="L14" s="1"/>
      <x:c r="M14" s="1"/>
      <x:c r="N14" s="1"/>
    </x:row>
    <x:row r="15" ht="25" customHeight="1">
      <x:c r="A15" s="1"/>
      <x:c r="B15" s="1"/>
      <x:c r="C15" s="1"/>
      <x:c r="D15" s="1"/>
      <x:c r="E15" s="1"/>
      <x:c r="F15" s="1"/>
      <x:c r="G15" s="1"/>
      <x:c r="H15" s="1" t="str">
        <x:v>잔차SS</x:v>
      </x:c>
      <x:c r="I15" s="6" t="n">
        <x:f>SUMSQ(F2:F9)</x:f>
        <x:v>8</x:v>
      </x:c>
      <x:c r="J15" s="1"/>
      <x:c r="K15" s="1"/>
      <x:c r="L15" s="1"/>
      <x:c r="M15" s="1"/>
      <x:c r="N15" s="1"/>
    </x:row>
    <x:row r="16" ht="25" customHeight="1">
      <x:c r="A16" s="1"/>
      <x:c r="B16" s="1"/>
      <x:c r="C16" s="1"/>
      <x:c r="D16" s="1"/>
      <x:c r="E16" s="1"/>
      <x:c r="F16" s="1"/>
      <x:c r="G16" s="1"/>
      <x:c r="H16" s="1" t="str">
        <x:v>전체SS</x:v>
      </x:c>
      <x:c r="I16" s="6" t="n">
        <x:f>SUMSQ(D2:D9)-I2*I5^2</x:f>
        <x:v>306</x:v>
      </x:c>
      <x:c r="J16" s="1"/>
      <x:c r="K16" s="1"/>
      <x:c r="L16" s="1"/>
      <x:c r="M16" s="1"/>
      <x:c r="N16" s="1"/>
    </x:row>
    <x:row r="17" ht="25" customHeight="1">
      <x:c r="A17" s="1"/>
      <x:c r="B17" s="1"/>
      <x:c r="C17" s="1"/>
      <x:c r="D17" s="1"/>
      <x:c r="E17" s="1"/>
      <x:c r="F17" s="1"/>
      <x:c r="G17" s="1"/>
      <x:c r="H17" s="1" t="str">
        <x:v>R²</x:v>
      </x:c>
      <x:c r="I17" s="6" t="n">
        <x:f>1-I15/I16</x:f>
        <x:v>0.9738562091503268</x:v>
      </x:c>
      <x:c r="J17" s="1"/>
      <x:c r="K17" s="1"/>
      <x:c r="L17" s="1"/>
      <x:c r="M17" s="1"/>
      <x:c r="N17" s="1"/>
    </x:row>
    <x:row r="18" ht="25" customHeight="1">
      <x:c r="A18" s="1"/>
      <x:c r="B18" s="1"/>
      <x:c r="C18" s="1"/>
      <x:c r="D18" s="1"/>
      <x:c r="E18" s="1"/>
      <x:c r="F18" s="1"/>
      <x:c r="G18" s="1"/>
      <x:c r="H18" s="1" t="str">
        <x:v>잔차df</x:v>
      </x:c>
      <x:c r="I18" s="6" t="n">
        <x:f>I2-3</x:f>
        <x:v>5</x:v>
      </x:c>
      <x:c r="J18" s="1"/>
      <x:c r="K18" s="1"/>
      <x:c r="L18" s="1"/>
      <x:c r="M18" s="1"/>
      <x:c r="N18" s="1"/>
    </x:row>
    <x:row r="19" ht="25" customHeight="1">
      <x:c r="A19" s="1"/>
      <x:c r="B19" s="1"/>
      <x:c r="C19" s="1"/>
      <x:c r="D19" s="1"/>
      <x:c r="E19" s="1"/>
      <x:c r="F19" s="1"/>
      <x:c r="G19" s="1"/>
      <x:c r="H19" s="1" t="str">
        <x:v>잔차합</x:v>
      </x:c>
      <x:c r="I19" s="6" t="n">
        <x:f>SUM(F2:F9)</x:f>
        <x:v>0</x:v>
      </x:c>
      <x:c r="J19" s="1"/>
      <x:c r="K19" s="1"/>
      <x:c r="L19" s="1"/>
      <x:c r="M19" s="1"/>
      <x:c r="N19" s="1"/>
    </x:row>
    <x:row r="20" ht="25" customHeight="1">
      <x:c r="A20" s="1"/>
      <x:c r="B20" s="1"/>
      <x:c r="C20" s="1"/>
      <x:c r="D20" s="1"/>
      <x:c r="E20" s="1"/>
      <x:c r="F20" s="1"/>
      <x:c r="G20" s="1"/>
      <x:c r="H20" s="1" t="str">
        <x:v>4km 평시</x:v>
      </x:c>
      <x:c r="I20" s="6" t="n">
        <x:f>I12+4*I13</x:f>
        <x:v>16</x:v>
      </x:c>
      <x:c r="J20" s="1"/>
      <x:c r="K20" s="1"/>
      <x:c r="L20" s="1"/>
      <x:c r="M20" s="1"/>
      <x:c r="N20" s="1"/>
    </x:row>
    <x:row r="21" ht="25" customHeight="1">
      <x:c r="A21" s="1"/>
      <x:c r="B21" s="1"/>
      <x:c r="C21" s="1"/>
      <x:c r="D21" s="1"/>
      <x:c r="E21" s="1"/>
      <x:c r="F21" s="1"/>
      <x:c r="G21" s="1"/>
      <x:c r="H21" s="1" t="str">
        <x:v>4km 혼잡</x:v>
      </x:c>
      <x:c r="I21" s="6" t="n">
        <x:f>I12+4*I13+I14</x:f>
        <x:v>21</x:v>
      </x:c>
      <x:c r="J21" s="1"/>
      <x:c r="K21" s="1"/>
      <x:c r="L21" s="1"/>
      <x:c r="M21" s="1"/>
      <x:c r="N21" s="1"/>
    </x:row>
    <x:row r="22" ht="25" customHeight="1">
      <x:c r="A22" s="1"/>
      <x:c r="B22" s="1"/>
      <x:c r="C22" s="1"/>
      <x:c r="D22" s="1"/>
      <x:c r="E22" s="1"/>
      <x:c r="F22" s="1"/>
      <x:c r="G22" s="1"/>
      <x:c r="H22" s="1" t="str">
        <x:v>거리만의 기울기</x:v>
      </x:c>
      <x:c r="I22" s="6" t="n">
        <x:f>SLOPE(D2:D9,B2:B9)</x:f>
        <x:v>2.4761904761904763</x:v>
      </x:c>
      <x:c r="J22" s="1"/>
      <x:c r="K22" s="1"/>
      <x:c r="L22" s="1"/>
      <x:c r="M22" s="1"/>
      <x:c r="N22" s="1"/>
    </x:row>
    <x:row r="23" ht="25" customHeight="1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  <x:c r="M23" s="1"/>
      <x:c r="N23" s="1"/>
    </x:row>
    <x:row r="24" ht="25" customHeight="1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  <x:c r="M24" s="1"/>
      <x:c r="N24" s="1"/>
    </x:row>
    <x:row r="25" ht="25" customHeight="1">
      <x:c r="A25" s="1" t="str">
        <x:v>별도 구성8건. 거리와 시간대를 함께 둔 계수와 조건부 비교.</x:v>
      </x:c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</x:row>
    <x:row r="26" ht="25" customHeight="1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</x:row>
    <x:row r="27" ht="25" customHeight="1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</x:row>
    <x:row r="28" ht="25" customHeight="1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</x:row>
    <x:row r="29" ht="25" customHeight="1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</x:row>
    <x:row r="30" ht="25" customHeight="1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</x:row>
    <x:row r="31" ht="25" customHeight="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</x:row>
    <x:row r="32" ht="25" customHeight="1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</x:row>
    <x:row r="33" ht="25" customHeight="1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</x:row>
    <x:row r="34" ht="25" customHeight="1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</x:row>
    <x:row r="35" ht="25" customHeight="1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</x:row>
    <x:row r="36" ht="25" customHeight="1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</x:row>
    <x:row r="37" ht="25" customHeight="1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</x:row>
    <x:row r="38" ht="25" customHeight="1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</x:row>
    <x:row r="39" ht="25" customHeight="1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</x:row>
    <x:row r="40" ht="25" customHeight="1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</x:row>
    <x:row r="41" ht="25" customHeight="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</x:row>
    <x:row r="42" ht="25" customHeight="1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</x:row>
    <x:row r="43" ht="25" customHeight="1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</x:row>
    <x:row r="44" ht="25" customHeight="1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</x:row>
    <x:row r="45" ht="25" customHeight="1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</x:row>
    <x:row r="46" ht="25" customHeight="1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</x:row>
    <x:row r="47" ht="25" customHeight="1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</x:row>
    <x:row r="48" ht="25" customHeight="1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</x:row>
    <x:row r="49" ht="25" customHeight="1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</x:row>
    <x:row r="50" ht="25" customHeight="1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</x:row>
    <x:row r="51" ht="25" customHeight="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</x:row>
    <x:row r="52" ht="25" customHeight="1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</x:row>
    <x:row r="53" ht="25" customHeight="1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</x:row>
    <x:row r="54" ht="25" customHeight="1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</x:row>
    <x:row r="55" ht="25" customHeight="1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</x:row>
    <x:row r="56" ht="25" customHeight="1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</x:row>
    <x:row r="57" ht="25" customHeight="1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</x:row>
    <x:row r="58" ht="25" customHeight="1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</x:row>
    <x:row r="59" ht="25" customHeight="1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</x:row>
    <x:row r="60" ht="25" customHeight="1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</x:row>
    <x:row r="61" ht="25" customHeight="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</x:row>
    <x:row r="62" ht="25" customHeight="1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</x:row>
    <x:row r="63" ht="25" customHeight="1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</x:row>
    <x:row r="64" ht="25" customHeight="1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</x:row>
    <x:row r="65" ht="25" customHeight="1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</x:row>
    <x:row r="66" ht="25" customHeight="1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  <x:c r="M66" s="1"/>
      <x:c r="N66" s="1"/>
    </x:row>
    <x:row r="67" ht="25" customHeight="1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  <x:c r="M67" s="1"/>
      <x:c r="N67" s="1"/>
    </x:row>
    <x:row r="68" ht="25" customHeight="1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  <x:c r="M68" s="1"/>
      <x:c r="N68" s="1"/>
    </x:row>
    <x:row r="69" ht="25" customHeight="1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  <x:c r="M69" s="1"/>
      <x:c r="N69" s="1"/>
    </x:row>
    <x:row r="70" ht="25" customHeight="1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  <x:c r="M70" s="1"/>
      <x:c r="N70" s="1"/>
    </x:row>
    <x:row r="71" ht="25" customHeight="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  <x:c r="M71" s="1"/>
      <x:c r="N71" s="1"/>
    </x:row>
    <x:row r="72" ht="25" customHeight="1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  <x:c r="M72" s="1"/>
      <x:c r="N72" s="1"/>
    </x:row>
    <x:row r="73" ht="25" customHeight="1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  <x:c r="M73" s="1"/>
      <x:c r="N73" s="1"/>
    </x:row>
    <x:row r="74" ht="25" customHeight="1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/>
      <x:c r="N74" s="1"/>
    </x:row>
    <x:row r="75" ht="25" customHeight="1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  <x:c r="M75" s="1"/>
      <x:c r="N75" s="1"/>
    </x:row>
    <x:row r="76" ht="25" customHeight="1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/>
      <x:c r="N76" s="1"/>
    </x:row>
    <x:row r="77" ht="25" customHeight="1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  <x:c r="M77" s="1"/>
      <x:c r="N77" s="1"/>
    </x:row>
    <x:row r="78" ht="25" customHeight="1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  <x:c r="M78" s="1"/>
      <x:c r="N78" s="1"/>
    </x:row>
  </x:sheetData>
  <x:pageMargins left="0.7" right="0.7" top="0.75" bottom="0.75" header="0.3" footer="0.3"/>
</x:worksheet>
</file>